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KONOMSKA KLAS.- RASHODI" sheetId="1" r:id="rId1"/>
    <sheet name="EKONOMSKLA KLAS. - PRIHODI" sheetId="3" r:id="rId2"/>
    <sheet name="IZVORI FINANCIRANJA- IZVRŠ. PL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40" i="4"/>
  <c r="E40" i="4"/>
  <c r="F40" i="4"/>
  <c r="C40" i="4"/>
  <c r="H12" i="4" l="1"/>
  <c r="H15" i="4"/>
  <c r="H16" i="4"/>
  <c r="H20" i="4"/>
  <c r="H21" i="4"/>
  <c r="H24" i="4"/>
  <c r="H25" i="4"/>
  <c r="H28" i="4"/>
  <c r="H29" i="4"/>
  <c r="H32" i="4"/>
  <c r="H33" i="4"/>
  <c r="H36" i="4"/>
  <c r="H37" i="4"/>
  <c r="H40" i="4"/>
  <c r="H11" i="4"/>
  <c r="G12" i="4"/>
  <c r="G15" i="4"/>
  <c r="G17" i="4" s="1"/>
  <c r="G16" i="4"/>
  <c r="G20" i="4"/>
  <c r="G21" i="4"/>
  <c r="G22" i="4"/>
  <c r="G24" i="4"/>
  <c r="G26" i="4" s="1"/>
  <c r="G25" i="4"/>
  <c r="G28" i="4"/>
  <c r="G29" i="4"/>
  <c r="G32" i="4"/>
  <c r="G33" i="4"/>
  <c r="G34" i="4"/>
  <c r="G36" i="4"/>
  <c r="G40" i="4"/>
  <c r="G42" i="4"/>
  <c r="G11" i="4"/>
  <c r="F39" i="4"/>
  <c r="G39" i="4" s="1"/>
  <c r="E39" i="4"/>
  <c r="D39" i="4"/>
  <c r="D41" i="4" s="1"/>
  <c r="D43" i="4" s="1"/>
  <c r="C39" i="4"/>
  <c r="D38" i="4"/>
  <c r="E38" i="4"/>
  <c r="F38" i="4"/>
  <c r="G38" i="4" s="1"/>
  <c r="C38" i="4"/>
  <c r="D13" i="4"/>
  <c r="E13" i="4"/>
  <c r="F13" i="4"/>
  <c r="C13" i="4"/>
  <c r="D34" i="4"/>
  <c r="E34" i="4"/>
  <c r="F34" i="4"/>
  <c r="C34" i="4"/>
  <c r="D26" i="4"/>
  <c r="E26" i="4"/>
  <c r="F26" i="4"/>
  <c r="C26" i="4"/>
  <c r="D22" i="4"/>
  <c r="E22" i="4"/>
  <c r="F22" i="4"/>
  <c r="C22" i="4"/>
  <c r="D17" i="4"/>
  <c r="E17" i="4"/>
  <c r="F17" i="4"/>
  <c r="C17" i="4"/>
  <c r="F41" i="4" l="1"/>
  <c r="H39" i="4"/>
  <c r="C41" i="4"/>
  <c r="C43" i="4" s="1"/>
  <c r="E41" i="4"/>
  <c r="E43" i="4" s="1"/>
  <c r="D30" i="4"/>
  <c r="E30" i="4"/>
  <c r="F30" i="4"/>
  <c r="C30" i="4"/>
  <c r="H22" i="3"/>
  <c r="G22" i="3"/>
  <c r="H8" i="3"/>
  <c r="H9" i="3"/>
  <c r="H10" i="3"/>
  <c r="H13" i="3"/>
  <c r="H14" i="3"/>
  <c r="H15" i="3"/>
  <c r="H16" i="3"/>
  <c r="H18" i="3"/>
  <c r="H19" i="3"/>
  <c r="H20" i="3"/>
  <c r="H7" i="3"/>
  <c r="G8" i="3"/>
  <c r="G9" i="3"/>
  <c r="G10" i="3"/>
  <c r="G11" i="3"/>
  <c r="G12" i="3"/>
  <c r="G13" i="3"/>
  <c r="G14" i="3"/>
  <c r="G16" i="3"/>
  <c r="G17" i="3"/>
  <c r="G18" i="3"/>
  <c r="G19" i="3"/>
  <c r="G20" i="3"/>
  <c r="C22" i="3"/>
  <c r="F19" i="3"/>
  <c r="E19" i="3"/>
  <c r="D19" i="3"/>
  <c r="C19" i="3"/>
  <c r="F15" i="3"/>
  <c r="G15" i="3" s="1"/>
  <c r="E15" i="3"/>
  <c r="D15" i="3"/>
  <c r="C15" i="3"/>
  <c r="F13" i="3"/>
  <c r="E13" i="3"/>
  <c r="D13" i="3"/>
  <c r="C13" i="3"/>
  <c r="F11" i="3"/>
  <c r="E11" i="3"/>
  <c r="D11" i="3"/>
  <c r="C11" i="3"/>
  <c r="F8" i="3"/>
  <c r="E8" i="3"/>
  <c r="D8" i="3"/>
  <c r="C8" i="3"/>
  <c r="G30" i="4" l="1"/>
  <c r="G41" i="4"/>
  <c r="F43" i="4"/>
  <c r="G43" i="4" s="1"/>
  <c r="F7" i="3"/>
  <c r="D7" i="3"/>
  <c r="E7" i="3"/>
  <c r="E22" i="3" s="1"/>
  <c r="C7" i="3"/>
  <c r="H109" i="1"/>
  <c r="H110" i="1"/>
  <c r="H114" i="1"/>
  <c r="H115" i="1"/>
  <c r="H116" i="1"/>
  <c r="H117" i="1"/>
  <c r="H118" i="1"/>
  <c r="H108" i="1"/>
  <c r="H9" i="1"/>
  <c r="H10" i="1"/>
  <c r="H11" i="1"/>
  <c r="H12" i="1"/>
  <c r="H15" i="1"/>
  <c r="H16" i="1"/>
  <c r="H21" i="1"/>
  <c r="H22" i="1"/>
  <c r="H23" i="1"/>
  <c r="H24" i="1"/>
  <c r="H27" i="1"/>
  <c r="H28" i="1"/>
  <c r="H31" i="1"/>
  <c r="H34" i="1"/>
  <c r="H35" i="1"/>
  <c r="H39" i="1"/>
  <c r="H40" i="1"/>
  <c r="H41" i="1"/>
  <c r="H43" i="1"/>
  <c r="H44" i="1"/>
  <c r="H45" i="1"/>
  <c r="H47" i="1"/>
  <c r="H48" i="1"/>
  <c r="H49" i="1"/>
  <c r="H50" i="1"/>
  <c r="H52" i="1"/>
  <c r="H55" i="1"/>
  <c r="H56" i="1"/>
  <c r="H57" i="1"/>
  <c r="H61" i="1"/>
  <c r="H62" i="1"/>
  <c r="H63" i="1"/>
  <c r="H64" i="1"/>
  <c r="H65" i="1"/>
  <c r="H68" i="1"/>
  <c r="H69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9" i="1"/>
  <c r="H90" i="1"/>
  <c r="H91" i="1"/>
  <c r="H93" i="1"/>
  <c r="H96" i="1"/>
  <c r="H97" i="1"/>
  <c r="H98" i="1"/>
  <c r="H99" i="1"/>
  <c r="H100" i="1"/>
  <c r="H101" i="1"/>
  <c r="G112" i="1"/>
  <c r="G113" i="1"/>
  <c r="G118" i="1"/>
  <c r="G122" i="1"/>
  <c r="G12" i="1"/>
  <c r="G13" i="1"/>
  <c r="G14" i="1"/>
  <c r="G17" i="1"/>
  <c r="G20" i="1"/>
  <c r="G21" i="1"/>
  <c r="G22" i="1"/>
  <c r="G24" i="1"/>
  <c r="G31" i="1"/>
  <c r="G33" i="1"/>
  <c r="G35" i="1"/>
  <c r="G38" i="1"/>
  <c r="G41" i="1"/>
  <c r="G42" i="1"/>
  <c r="G43" i="1"/>
  <c r="G45" i="1"/>
  <c r="G46" i="1"/>
  <c r="G48" i="1"/>
  <c r="G49" i="1"/>
  <c r="G50" i="1"/>
  <c r="G51" i="1"/>
  <c r="G53" i="1"/>
  <c r="G55" i="1"/>
  <c r="G57" i="1"/>
  <c r="G59" i="1"/>
  <c r="G62" i="1"/>
  <c r="G63" i="1"/>
  <c r="G64" i="1"/>
  <c r="G66" i="1"/>
  <c r="G67" i="1"/>
  <c r="G68" i="1"/>
  <c r="G69" i="1"/>
  <c r="G71" i="1"/>
  <c r="G72" i="1"/>
  <c r="G73" i="1"/>
  <c r="G74" i="1"/>
  <c r="G75" i="1"/>
  <c r="G77" i="1"/>
  <c r="G78" i="1"/>
  <c r="G80" i="1"/>
  <c r="G82" i="1"/>
  <c r="G84" i="1"/>
  <c r="G87" i="1"/>
  <c r="G90" i="1"/>
  <c r="G93" i="1"/>
  <c r="G97" i="1"/>
  <c r="G101" i="1"/>
  <c r="D121" i="1"/>
  <c r="D120" i="1" s="1"/>
  <c r="D119" i="1" s="1"/>
  <c r="E121" i="1"/>
  <c r="F121" i="1"/>
  <c r="E120" i="1"/>
  <c r="E119" i="1" s="1"/>
  <c r="D104" i="1"/>
  <c r="D103" i="1" s="1"/>
  <c r="E104" i="1"/>
  <c r="E103" i="1" s="1"/>
  <c r="F104" i="1"/>
  <c r="F103" i="1" s="1"/>
  <c r="C104" i="1"/>
  <c r="E100" i="1"/>
  <c r="E99" i="1" s="1"/>
  <c r="E98" i="1" s="1"/>
  <c r="D94" i="1"/>
  <c r="E94" i="1"/>
  <c r="F94" i="1"/>
  <c r="C94" i="1"/>
  <c r="D91" i="1"/>
  <c r="E91" i="1"/>
  <c r="F91" i="1"/>
  <c r="C91" i="1"/>
  <c r="G91" i="1" s="1"/>
  <c r="D34" i="1"/>
  <c r="E34" i="1"/>
  <c r="F34" i="1"/>
  <c r="C34" i="1"/>
  <c r="D114" i="1"/>
  <c r="E114" i="1"/>
  <c r="F114" i="1"/>
  <c r="C114" i="1"/>
  <c r="D11" i="1"/>
  <c r="C121" i="1"/>
  <c r="C120" i="1" s="1"/>
  <c r="C119" i="1" s="1"/>
  <c r="D117" i="1"/>
  <c r="D116" i="1" s="1"/>
  <c r="E117" i="1"/>
  <c r="E116" i="1" s="1"/>
  <c r="F117" i="1"/>
  <c r="F116" i="1" s="1"/>
  <c r="D111" i="1"/>
  <c r="E111" i="1"/>
  <c r="F111" i="1"/>
  <c r="D100" i="1"/>
  <c r="F100" i="1"/>
  <c r="G100" i="1" s="1"/>
  <c r="D96" i="1"/>
  <c r="E96" i="1"/>
  <c r="F96" i="1"/>
  <c r="D89" i="1"/>
  <c r="E89" i="1"/>
  <c r="F89" i="1"/>
  <c r="G89" i="1" s="1"/>
  <c r="D86" i="1"/>
  <c r="E86" i="1"/>
  <c r="F86" i="1"/>
  <c r="D81" i="1"/>
  <c r="E81" i="1"/>
  <c r="F81" i="1"/>
  <c r="G81" i="1" s="1"/>
  <c r="D79" i="1"/>
  <c r="E79" i="1"/>
  <c r="F79" i="1"/>
  <c r="D76" i="1"/>
  <c r="E76" i="1"/>
  <c r="F76" i="1"/>
  <c r="G76" i="1" s="1"/>
  <c r="D70" i="1"/>
  <c r="E70" i="1"/>
  <c r="H70" i="1" s="1"/>
  <c r="F70" i="1"/>
  <c r="D65" i="1"/>
  <c r="E65" i="1"/>
  <c r="F65" i="1"/>
  <c r="D61" i="1"/>
  <c r="E61" i="1"/>
  <c r="F61" i="1"/>
  <c r="D58" i="1"/>
  <c r="E58" i="1"/>
  <c r="F58" i="1"/>
  <c r="D56" i="1"/>
  <c r="E56" i="1"/>
  <c r="F56" i="1"/>
  <c r="D52" i="1"/>
  <c r="E52" i="1"/>
  <c r="F52" i="1"/>
  <c r="D47" i="1"/>
  <c r="E47" i="1"/>
  <c r="F47" i="1"/>
  <c r="D44" i="1"/>
  <c r="E44" i="1"/>
  <c r="F44" i="1"/>
  <c r="G44" i="1" s="1"/>
  <c r="D40" i="1"/>
  <c r="E40" i="1"/>
  <c r="F40" i="1"/>
  <c r="D37" i="1"/>
  <c r="E37" i="1"/>
  <c r="F37" i="1"/>
  <c r="G37" i="1" s="1"/>
  <c r="D32" i="1"/>
  <c r="E32" i="1"/>
  <c r="F32" i="1"/>
  <c r="D28" i="1"/>
  <c r="E28" i="1"/>
  <c r="F28" i="1"/>
  <c r="G28" i="1" s="1"/>
  <c r="D23" i="1"/>
  <c r="D22" i="1" s="1"/>
  <c r="E23" i="1"/>
  <c r="E22" i="1" s="1"/>
  <c r="F23" i="1"/>
  <c r="F22" i="1" s="1"/>
  <c r="D16" i="1"/>
  <c r="D15" i="1" s="1"/>
  <c r="E16" i="1"/>
  <c r="E15" i="1" s="1"/>
  <c r="F16" i="1"/>
  <c r="F15" i="1" s="1"/>
  <c r="D10" i="1"/>
  <c r="E11" i="1"/>
  <c r="E10" i="1" s="1"/>
  <c r="F11" i="1"/>
  <c r="F10" i="1" s="1"/>
  <c r="C117" i="1"/>
  <c r="C116" i="1" s="1"/>
  <c r="C111" i="1"/>
  <c r="C110" i="1" s="1"/>
  <c r="C61" i="1"/>
  <c r="C47" i="1"/>
  <c r="C44" i="1"/>
  <c r="C40" i="1"/>
  <c r="C37" i="1"/>
  <c r="C32" i="1"/>
  <c r="C28" i="1"/>
  <c r="C16" i="1"/>
  <c r="C15" i="1" s="1"/>
  <c r="C100" i="1"/>
  <c r="C96" i="1"/>
  <c r="C89" i="1"/>
  <c r="C86" i="1"/>
  <c r="F83" i="1"/>
  <c r="E83" i="1"/>
  <c r="D83" i="1"/>
  <c r="C83" i="1"/>
  <c r="C81" i="1"/>
  <c r="C79" i="1"/>
  <c r="C76" i="1"/>
  <c r="C70" i="1"/>
  <c r="C65" i="1"/>
  <c r="C58" i="1"/>
  <c r="C56" i="1"/>
  <c r="C52" i="1"/>
  <c r="C23" i="1"/>
  <c r="C22" i="1" s="1"/>
  <c r="C11" i="1"/>
  <c r="C10" i="1" s="1"/>
  <c r="G7" i="3" l="1"/>
  <c r="F22" i="3"/>
  <c r="G40" i="1"/>
  <c r="G56" i="1"/>
  <c r="G70" i="1"/>
  <c r="G111" i="1"/>
  <c r="G116" i="1"/>
  <c r="G34" i="1"/>
  <c r="G83" i="1"/>
  <c r="G58" i="1"/>
  <c r="G121" i="1"/>
  <c r="G16" i="1"/>
  <c r="G15" i="1"/>
  <c r="G52" i="1"/>
  <c r="G10" i="1"/>
  <c r="G32" i="1"/>
  <c r="G47" i="1"/>
  <c r="G96" i="1"/>
  <c r="G86" i="1"/>
  <c r="G11" i="1"/>
  <c r="F99" i="1"/>
  <c r="F120" i="1"/>
  <c r="G65" i="1"/>
  <c r="G61" i="1"/>
  <c r="G117" i="1"/>
  <c r="G79" i="1"/>
  <c r="G23" i="1"/>
  <c r="F110" i="1"/>
  <c r="E110" i="1"/>
  <c r="E109" i="1" s="1"/>
  <c r="E108" i="1" s="1"/>
  <c r="E123" i="1" s="1"/>
  <c r="C85" i="1"/>
  <c r="F85" i="1"/>
  <c r="H123" i="1"/>
  <c r="E85" i="1"/>
  <c r="D110" i="1"/>
  <c r="D109" i="1" s="1"/>
  <c r="D108" i="1" s="1"/>
  <c r="D123" i="1" s="1"/>
  <c r="C103" i="1"/>
  <c r="C109" i="1"/>
  <c r="C108" i="1" s="1"/>
  <c r="C123" i="1" s="1"/>
  <c r="D85" i="1"/>
  <c r="C99" i="1"/>
  <c r="D99" i="1"/>
  <c r="D98" i="1" s="1"/>
  <c r="D27" i="1"/>
  <c r="E39" i="1"/>
  <c r="E27" i="1"/>
  <c r="E60" i="1"/>
  <c r="H60" i="1" s="1"/>
  <c r="E9" i="1"/>
  <c r="D60" i="1"/>
  <c r="D39" i="1"/>
  <c r="D9" i="1"/>
  <c r="F60" i="1"/>
  <c r="F39" i="1"/>
  <c r="F27" i="1"/>
  <c r="F9" i="1"/>
  <c r="C27" i="1"/>
  <c r="C39" i="1"/>
  <c r="C9" i="1"/>
  <c r="C60" i="1"/>
  <c r="G27" i="1" l="1"/>
  <c r="G39" i="1"/>
  <c r="G60" i="1"/>
  <c r="F109" i="1"/>
  <c r="G110" i="1"/>
  <c r="F119" i="1"/>
  <c r="G119" i="1" s="1"/>
  <c r="G120" i="1"/>
  <c r="G9" i="1"/>
  <c r="G85" i="1"/>
  <c r="F98" i="1"/>
  <c r="G99" i="1"/>
  <c r="C98" i="1"/>
  <c r="C26" i="1"/>
  <c r="C8" i="1" s="1"/>
  <c r="C106" i="1" s="1"/>
  <c r="C125" i="1" s="1"/>
  <c r="D26" i="1"/>
  <c r="D8" i="1" s="1"/>
  <c r="D106" i="1" s="1"/>
  <c r="D125" i="1" s="1"/>
  <c r="E26" i="1"/>
  <c r="H26" i="1" s="1"/>
  <c r="F26" i="1"/>
  <c r="G98" i="1" l="1"/>
  <c r="F108" i="1"/>
  <c r="G109" i="1"/>
  <c r="G26" i="1"/>
  <c r="E8" i="1"/>
  <c r="F8" i="1"/>
  <c r="G8" i="1" s="1"/>
  <c r="E106" i="1" l="1"/>
  <c r="H8" i="1"/>
  <c r="F123" i="1"/>
  <c r="G108" i="1"/>
  <c r="G123" i="1" s="1"/>
  <c r="F106" i="1"/>
  <c r="F125" i="1" s="1"/>
  <c r="G106" i="1"/>
  <c r="E125" i="1" l="1"/>
  <c r="H106" i="1"/>
  <c r="H125" i="1" s="1"/>
  <c r="G125" i="1"/>
</calcChain>
</file>

<file path=xl/sharedStrings.xml><?xml version="1.0" encoding="utf-8"?>
<sst xmlns="http://schemas.openxmlformats.org/spreadsheetml/2006/main" count="227" uniqueCount="169">
  <si>
    <t>OPĆI PRIHODI I PRIMICI</t>
  </si>
  <si>
    <t>POMOĆI</t>
  </si>
  <si>
    <t>DONACIJE</t>
  </si>
  <si>
    <t>RASHODI POSLOVANJA</t>
  </si>
  <si>
    <t>Rashodi za zaposlene</t>
  </si>
  <si>
    <t>Plaće (bruto)</t>
  </si>
  <si>
    <t>Plaće za redoviti rad</t>
  </si>
  <si>
    <t>Plaće za prekovremeni rad</t>
  </si>
  <si>
    <t>Plaće za posebne uvjete rada</t>
  </si>
  <si>
    <t>Ostali rashodi za zaposlene</t>
  </si>
  <si>
    <t>Darovi</t>
  </si>
  <si>
    <t>Otpremnine</t>
  </si>
  <si>
    <t>Pomoći</t>
  </si>
  <si>
    <t>Regres za godišnji odmor</t>
  </si>
  <si>
    <t>Doprinosi na plaće</t>
  </si>
  <si>
    <t>Doprinosi za zdravstveno osiguranje</t>
  </si>
  <si>
    <t>Dopr.zadravstveni na plaću</t>
  </si>
  <si>
    <t>Materijalni rashodi</t>
  </si>
  <si>
    <t>Naknade troškova zaposlenima</t>
  </si>
  <si>
    <t>Službena putovanja</t>
  </si>
  <si>
    <t>Dnevnice na službenom putu</t>
  </si>
  <si>
    <t>Prijevoz na službenom putu</t>
  </si>
  <si>
    <t>Ostali rashodi za službena putovanja</t>
  </si>
  <si>
    <t>Naknade za prijevoz zaposelnika</t>
  </si>
  <si>
    <t>Naknada za prijevoz na posao i s posla</t>
  </si>
  <si>
    <t>Stručno usavršavanje zaposelnika</t>
  </si>
  <si>
    <t>Seminari,seminari,savjetovanje i simpoziji</t>
  </si>
  <si>
    <t>Ostali troškovi na sl.putu</t>
  </si>
  <si>
    <t>Rashodi za materijal i energiju</t>
  </si>
  <si>
    <t>Uredski materijal i ostali materijalni rashodi</t>
  </si>
  <si>
    <t>Uredski materijal</t>
  </si>
  <si>
    <t>Materijal i sredstva za čišćenje i održavanje</t>
  </si>
  <si>
    <t>Ost.mater.za potr.red.poslo.</t>
  </si>
  <si>
    <t>Materijal i sirovine</t>
  </si>
  <si>
    <t>Namirnice</t>
  </si>
  <si>
    <t>Ostali materijal i sirovine</t>
  </si>
  <si>
    <t>Energija</t>
  </si>
  <si>
    <t>Električna energija</t>
  </si>
  <si>
    <t>Plin</t>
  </si>
  <si>
    <t>Motorni benzin i dizel gorivo</t>
  </si>
  <si>
    <t>Materijal i djelovi za teluće i inv. Održavanje</t>
  </si>
  <si>
    <t>Materijal za tekuće i investicijsko održavanje građ.obj.</t>
  </si>
  <si>
    <t>Materijal za tekuće i investicijsko održavanje opreme</t>
  </si>
  <si>
    <t>Ostali materijal za tekuće i investicijsko održ.</t>
  </si>
  <si>
    <t>Sitni inventar i auto gume</t>
  </si>
  <si>
    <t>Sitni inventar</t>
  </si>
  <si>
    <t>Službena i radna odjela</t>
  </si>
  <si>
    <t>Služ.,radna i zaštit.odj.i obuća</t>
  </si>
  <si>
    <t>Rashodi za usluge</t>
  </si>
  <si>
    <t>Usluge telefona pošte i prijevoza</t>
  </si>
  <si>
    <t>Usl.telefona,telefaksa</t>
  </si>
  <si>
    <t>Poštarina</t>
  </si>
  <si>
    <t xml:space="preserve">Prijevoz učenika </t>
  </si>
  <si>
    <t>Usluge telkućeg i investicijskog održavanja</t>
  </si>
  <si>
    <t>Usluge tekućeg održavanja građevinskog objekta</t>
  </si>
  <si>
    <t>Ostale usl.tek.i inves.održavanja</t>
  </si>
  <si>
    <t>Usluge promidžbe i informiranja</t>
  </si>
  <si>
    <t>Komunalne usluge</t>
  </si>
  <si>
    <t>Opskrba vodom</t>
  </si>
  <si>
    <t>Odvoz smeća</t>
  </si>
  <si>
    <t>Deratizacija i dezinsekcija</t>
  </si>
  <si>
    <t>Dimnjačarske i ekološke usluge</t>
  </si>
  <si>
    <t>Zdravstvene i veterinarske usluge</t>
  </si>
  <si>
    <t xml:space="preserve">Zdravstveni pregledi </t>
  </si>
  <si>
    <t>Ostale zdravstvene i vet. Usluge</t>
  </si>
  <si>
    <t>Intelektualne usluge</t>
  </si>
  <si>
    <t>Ugovor o djelu</t>
  </si>
  <si>
    <t>Računalne usluge</t>
  </si>
  <si>
    <t>Ostale računalne usluge</t>
  </si>
  <si>
    <t>Ostale usluge</t>
  </si>
  <si>
    <t xml:space="preserve">Ostale nespomenute usluge </t>
  </si>
  <si>
    <t>Ostali nespomenuti rashodi posovanja</t>
  </si>
  <si>
    <t>Premije osiguranja</t>
  </si>
  <si>
    <t>Premije osiguranja imovine</t>
  </si>
  <si>
    <t>Premije osiguranja učenici</t>
  </si>
  <si>
    <t>Članarine</t>
  </si>
  <si>
    <t>Naknade i pristojbe</t>
  </si>
  <si>
    <t>Novčana nak. poslod. zbog nezap.. osoba s inval.</t>
  </si>
  <si>
    <t>Ostali nespom.rash.poslova.</t>
  </si>
  <si>
    <t>Ostali nespomenuti rashodi poslovanja</t>
  </si>
  <si>
    <t>Financijski rashodi</t>
  </si>
  <si>
    <t>Ostali financijski rashodi</t>
  </si>
  <si>
    <t>Usluge banaka i plat.prometa</t>
  </si>
  <si>
    <t xml:space="preserve">Usluge banaka </t>
  </si>
  <si>
    <t>Zatezne kamate</t>
  </si>
  <si>
    <t>UKUPNO AKTIVNOST</t>
  </si>
  <si>
    <t>Knjige</t>
  </si>
  <si>
    <t>UKUPNO RASHODI</t>
  </si>
  <si>
    <t>I.rebalans plana 2021.</t>
  </si>
  <si>
    <t>IZVRŠENJE 2021.</t>
  </si>
  <si>
    <t>1.</t>
  </si>
  <si>
    <t>2.</t>
  </si>
  <si>
    <t>3.</t>
  </si>
  <si>
    <t>4.</t>
  </si>
  <si>
    <t>5.</t>
  </si>
  <si>
    <t>6.</t>
  </si>
  <si>
    <t>7.</t>
  </si>
  <si>
    <t>8.</t>
  </si>
  <si>
    <t>INDEKS  (6/5)</t>
  </si>
  <si>
    <t>Izvršenje 2020.</t>
  </si>
  <si>
    <t>Izvorni plan 2021.</t>
  </si>
  <si>
    <t>Ostale naknade troškova zaposlenima</t>
  </si>
  <si>
    <t>Ostali mat. Za proizvodnju energije</t>
  </si>
  <si>
    <t>Usluge tekućeg održavanja opreme</t>
  </si>
  <si>
    <t>RASHODI ZA NEFINANCIJSKU IMOVINU</t>
  </si>
  <si>
    <t>UKUPNI RASHODI ZA NEFINANCIJSKU IMOVINU</t>
  </si>
  <si>
    <t>Postrojenja i oprema</t>
  </si>
  <si>
    <t>Uredska oprema i namještaj</t>
  </si>
  <si>
    <t>Računala i  i računalna oprema</t>
  </si>
  <si>
    <t>Uredski namještaj</t>
  </si>
  <si>
    <t>Knjige, umjetnička djela i ost. Izl. Vrijednosti</t>
  </si>
  <si>
    <t>Rashodi za nabavu dugotrajne imovine</t>
  </si>
  <si>
    <t>Rashodi za dod. Ulaganja na nefinancijskoj imovini</t>
  </si>
  <si>
    <t>Dodatna ulaganja na građevinskim objektima</t>
  </si>
  <si>
    <t>Ostale komunalne usluge</t>
  </si>
  <si>
    <t>Uređaji, strojevi i oprema za ostale namjene</t>
  </si>
  <si>
    <t>Oprema</t>
  </si>
  <si>
    <t>Doprinosi za obv.osiguranje u slučaju nezaposlenosti</t>
  </si>
  <si>
    <t>Tečajevi i stručni ispiti</t>
  </si>
  <si>
    <t>Sudske pristojbe</t>
  </si>
  <si>
    <t>Troškovi sudskih postupaka</t>
  </si>
  <si>
    <t>Ostale naknade građanima i kućans. Iz proračuna</t>
  </si>
  <si>
    <t>Naknade građanima i kućanstvima u naravi</t>
  </si>
  <si>
    <t>Naknade građ. i kućans. na tem. osig i dr. naknade</t>
  </si>
  <si>
    <t>INDEKS     (6/3)</t>
  </si>
  <si>
    <t>Mzo</t>
  </si>
  <si>
    <t>PRIHODI POSLOVANJA</t>
  </si>
  <si>
    <t>Pom.od subj.unut.op.pror.</t>
  </si>
  <si>
    <t>Tek.pom.-gradskog prorač.</t>
  </si>
  <si>
    <t>Tek. pom.PK iz drž. Prorač.</t>
  </si>
  <si>
    <t>Prihod od imovine</t>
  </si>
  <si>
    <t>Prihodi po posebn.propisi.</t>
  </si>
  <si>
    <t>Ostali nespomenuti pihodi</t>
  </si>
  <si>
    <t>Pr.od prod.proiz.i uslu,dona.</t>
  </si>
  <si>
    <t>Pr,od prodaje roba</t>
  </si>
  <si>
    <t>Prih.od prodaje usluga</t>
  </si>
  <si>
    <t>Tek.donac.ost.sub.izvan pro</t>
  </si>
  <si>
    <t>Prihodi iz proračuna</t>
  </si>
  <si>
    <t>Pr.za fin.rashoda poslovanja</t>
  </si>
  <si>
    <t>UKUPNO PRIHODI</t>
  </si>
  <si>
    <t>Prihodi od zateznih kamata</t>
  </si>
  <si>
    <t>Izvori financiranja</t>
  </si>
  <si>
    <t>I. rebalans plana</t>
  </si>
  <si>
    <t>Izvršenje 2021</t>
  </si>
  <si>
    <t>1.1.</t>
  </si>
  <si>
    <t>Izvorna sredstva KZŽ</t>
  </si>
  <si>
    <t>DEC sredstva KZŽ</t>
  </si>
  <si>
    <t>1.2.</t>
  </si>
  <si>
    <t>Prihodi</t>
  </si>
  <si>
    <t>Rashodi</t>
  </si>
  <si>
    <t>Razlika</t>
  </si>
  <si>
    <t>VLASTITI PRIHODI</t>
  </si>
  <si>
    <t>2.1.</t>
  </si>
  <si>
    <t>2.2.</t>
  </si>
  <si>
    <t>Gradski proračun Zlatar</t>
  </si>
  <si>
    <t>PRIHODI ZA POSEBNE NAMJENE</t>
  </si>
  <si>
    <t>RAZLIKA</t>
  </si>
  <si>
    <t>PRENESENI VIŠAK</t>
  </si>
  <si>
    <t>UKUPNA RAZLIKA</t>
  </si>
  <si>
    <t>Indeks (6/5*100)</t>
  </si>
  <si>
    <t>Indeks  (6/3*100)</t>
  </si>
  <si>
    <t>RASHODI</t>
  </si>
  <si>
    <t>PRIHODI</t>
  </si>
  <si>
    <t>IZVRŠENJE FINANCIJSKOG PLANA 2021. GOD.  PO EKONOMSKOJ KLASIFIKACIJI</t>
  </si>
  <si>
    <t>IZVRŠENJE FINANCIJSKOG PLANA ZA 2021. GOD. PO IZVORIMA FINANCIRANJA</t>
  </si>
  <si>
    <t>Klasa: 400-04/22-01/01</t>
  </si>
  <si>
    <t>Urbroj: 2140-85-22-04</t>
  </si>
  <si>
    <t>Ravnateljica škole</t>
  </si>
  <si>
    <t>Nikolina Puklin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</si>
</sst>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sz val="10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</font>
    <font>
      <sz val="10"/>
      <name val="Arial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1" fillId="0" borderId="0"/>
    <xf numFmtId="0" fontId="22" fillId="0" borderId="0"/>
    <xf numFmtId="0" fontId="11" fillId="0" borderId="0"/>
    <xf numFmtId="0" fontId="24" fillId="0" borderId="0"/>
  </cellStyleXfs>
  <cellXfs count="135">
    <xf numFmtId="0" fontId="0" fillId="0" borderId="0" xfId="0"/>
    <xf numFmtId="0" fontId="0" fillId="0" borderId="0" xfId="0" applyFill="1"/>
    <xf numFmtId="0" fontId="4" fillId="0" borderId="2" xfId="0" applyFont="1" applyBorder="1"/>
    <xf numFmtId="3" fontId="4" fillId="0" borderId="2" xfId="0" applyNumberFormat="1" applyFont="1" applyBorder="1"/>
    <xf numFmtId="3" fontId="4" fillId="3" borderId="2" xfId="0" applyNumberFormat="1" applyFont="1" applyFill="1" applyBorder="1"/>
    <xf numFmtId="0" fontId="6" fillId="0" borderId="2" xfId="0" applyFont="1" applyBorder="1"/>
    <xf numFmtId="3" fontId="6" fillId="3" borderId="2" xfId="0" applyNumberFormat="1" applyFont="1" applyFill="1" applyBorder="1"/>
    <xf numFmtId="0" fontId="7" fillId="0" borderId="0" xfId="0" applyFont="1" applyFill="1"/>
    <xf numFmtId="0" fontId="5" fillId="0" borderId="2" xfId="0" applyFont="1" applyBorder="1"/>
    <xf numFmtId="0" fontId="8" fillId="0" borderId="0" xfId="0" applyFont="1" applyFill="1"/>
    <xf numFmtId="0" fontId="3" fillId="0" borderId="2" xfId="0" applyFont="1" applyBorder="1"/>
    <xf numFmtId="3" fontId="3" fillId="3" borderId="2" xfId="0" applyNumberFormat="1" applyFont="1" applyFill="1" applyBorder="1"/>
    <xf numFmtId="3" fontId="9" fillId="3" borderId="2" xfId="0" applyNumberFormat="1" applyFont="1" applyFill="1" applyBorder="1"/>
    <xf numFmtId="0" fontId="10" fillId="0" borderId="2" xfId="0" applyFont="1" applyBorder="1"/>
    <xf numFmtId="0" fontId="6" fillId="3" borderId="2" xfId="0" applyFont="1" applyFill="1" applyBorder="1"/>
    <xf numFmtId="0" fontId="9" fillId="0" borderId="2" xfId="0" applyFont="1" applyBorder="1"/>
    <xf numFmtId="0" fontId="3" fillId="3" borderId="2" xfId="0" applyFont="1" applyFill="1" applyBorder="1"/>
    <xf numFmtId="0" fontId="11" fillId="0" borderId="0" xfId="0" applyFont="1" applyFill="1"/>
    <xf numFmtId="0" fontId="4" fillId="3" borderId="2" xfId="0" applyFont="1" applyFill="1" applyBorder="1"/>
    <xf numFmtId="0" fontId="9" fillId="3" borderId="2" xfId="0" applyFont="1" applyFill="1" applyBorder="1"/>
    <xf numFmtId="0" fontId="12" fillId="0" borderId="0" xfId="0" applyFont="1" applyFill="1"/>
    <xf numFmtId="0" fontId="5" fillId="3" borderId="2" xfId="0" applyFont="1" applyFill="1" applyBorder="1"/>
    <xf numFmtId="3" fontId="13" fillId="3" borderId="2" xfId="0" applyNumberFormat="1" applyFont="1" applyFill="1" applyBorder="1"/>
    <xf numFmtId="0" fontId="3" fillId="0" borderId="4" xfId="0" applyFont="1" applyBorder="1"/>
    <xf numFmtId="3" fontId="3" fillId="0" borderId="4" xfId="0" applyNumberFormat="1" applyFont="1" applyBorder="1"/>
    <xf numFmtId="0" fontId="0" fillId="0" borderId="4" xfId="0" applyFill="1" applyBorder="1"/>
    <xf numFmtId="3" fontId="3" fillId="0" borderId="2" xfId="0" applyNumberFormat="1" applyFont="1" applyBorder="1"/>
    <xf numFmtId="3" fontId="5" fillId="0" borderId="2" xfId="0" applyNumberFormat="1" applyFont="1" applyBorder="1"/>
    <xf numFmtId="3" fontId="6" fillId="0" borderId="2" xfId="0" applyNumberFormat="1" applyFont="1" applyBorder="1"/>
    <xf numFmtId="0" fontId="14" fillId="0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0" borderId="2" xfId="0" applyFont="1" applyBorder="1"/>
    <xf numFmtId="3" fontId="17" fillId="3" borderId="2" xfId="0" applyNumberFormat="1" applyFont="1" applyFill="1" applyBorder="1"/>
    <xf numFmtId="0" fontId="18" fillId="0" borderId="0" xfId="0" applyFont="1" applyFill="1"/>
    <xf numFmtId="3" fontId="9" fillId="0" borderId="5" xfId="0" applyNumberFormat="1" applyFont="1" applyFill="1" applyBorder="1" applyAlignment="1" applyProtection="1">
      <alignment horizontal="right" vertical="top" shrinkToFit="1"/>
      <protection locked="0"/>
    </xf>
    <xf numFmtId="3" fontId="6" fillId="0" borderId="5" xfId="0" applyNumberFormat="1" applyFont="1" applyFill="1" applyBorder="1" applyAlignment="1" applyProtection="1">
      <alignment horizontal="right" vertical="top" shrinkToFit="1"/>
      <protection locked="0"/>
    </xf>
    <xf numFmtId="0" fontId="4" fillId="4" borderId="2" xfId="0" applyFont="1" applyFill="1" applyBorder="1"/>
    <xf numFmtId="3" fontId="4" fillId="4" borderId="2" xfId="0" applyNumberFormat="1" applyFont="1" applyFill="1" applyBorder="1"/>
    <xf numFmtId="3" fontId="5" fillId="3" borderId="2" xfId="0" applyNumberFormat="1" applyFont="1" applyFill="1" applyBorder="1"/>
    <xf numFmtId="0" fontId="0" fillId="3" borderId="0" xfId="0" applyFill="1"/>
    <xf numFmtId="3" fontId="5" fillId="4" borderId="2" xfId="0" applyNumberFormat="1" applyFont="1" applyFill="1" applyBorder="1"/>
    <xf numFmtId="3" fontId="4" fillId="5" borderId="1" xfId="0" applyNumberFormat="1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0" fontId="19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6" fillId="3" borderId="0" xfId="0" applyFont="1" applyFill="1"/>
    <xf numFmtId="3" fontId="17" fillId="0" borderId="2" xfId="0" applyNumberFormat="1" applyFont="1" applyBorder="1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20" fillId="2" borderId="2" xfId="0" applyFont="1" applyFill="1" applyBorder="1"/>
    <xf numFmtId="3" fontId="20" fillId="2" borderId="2" xfId="0" applyNumberFormat="1" applyFont="1" applyFill="1" applyBorder="1"/>
    <xf numFmtId="0" fontId="21" fillId="0" borderId="3" xfId="0" applyNumberFormat="1" applyFont="1" applyFill="1" applyBorder="1" applyAlignment="1" applyProtection="1"/>
    <xf numFmtId="0" fontId="9" fillId="0" borderId="0" xfId="0" applyFont="1" applyFill="1"/>
    <xf numFmtId="3" fontId="9" fillId="0" borderId="6" xfId="1" applyNumberFormat="1" applyFont="1" applyFill="1" applyBorder="1" applyAlignment="1" applyProtection="1">
      <alignment horizontal="right" vertical="top" shrinkToFit="1"/>
      <protection locked="0"/>
    </xf>
    <xf numFmtId="3" fontId="9" fillId="0" borderId="6" xfId="0" applyNumberFormat="1" applyFont="1" applyFill="1" applyBorder="1" applyAlignment="1" applyProtection="1">
      <alignment horizontal="right" vertical="top" shrinkToFit="1"/>
      <protection locked="0"/>
    </xf>
    <xf numFmtId="3" fontId="9" fillId="0" borderId="0" xfId="0" applyNumberFormat="1" applyFont="1" applyFill="1" applyBorder="1" applyAlignment="1" applyProtection="1">
      <alignment horizontal="right" vertical="top" shrinkToFit="1"/>
      <protection locked="0"/>
    </xf>
    <xf numFmtId="3" fontId="9" fillId="0" borderId="7" xfId="0" applyNumberFormat="1" applyFont="1" applyFill="1" applyBorder="1" applyAlignment="1" applyProtection="1">
      <alignment horizontal="right" vertical="top" shrinkToFit="1"/>
      <protection locked="0"/>
    </xf>
    <xf numFmtId="49" fontId="6" fillId="0" borderId="6" xfId="0" applyNumberFormat="1" applyFont="1" applyFill="1" applyBorder="1" applyAlignment="1" applyProtection="1">
      <alignment horizontal="left" vertical="top" wrapText="1"/>
      <protection hidden="1"/>
    </xf>
    <xf numFmtId="3" fontId="6" fillId="0" borderId="0" xfId="0" applyNumberFormat="1" applyFont="1" applyFill="1" applyBorder="1" applyAlignment="1" applyProtection="1">
      <alignment horizontal="right" vertical="top" shrinkToFit="1"/>
      <protection locked="0"/>
    </xf>
    <xf numFmtId="3" fontId="6" fillId="0" borderId="6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/>
    <xf numFmtId="3" fontId="9" fillId="4" borderId="2" xfId="0" applyNumberFormat="1" applyFont="1" applyFill="1" applyBorder="1"/>
    <xf numFmtId="3" fontId="3" fillId="5" borderId="2" xfId="0" applyNumberFormat="1" applyFont="1" applyFill="1" applyBorder="1"/>
    <xf numFmtId="3" fontId="14" fillId="2" borderId="2" xfId="0" applyNumberFormat="1" applyFont="1" applyFill="1" applyBorder="1"/>
    <xf numFmtId="3" fontId="9" fillId="3" borderId="0" xfId="0" applyNumberFormat="1" applyFont="1" applyFill="1" applyBorder="1"/>
    <xf numFmtId="3" fontId="3" fillId="3" borderId="1" xfId="0" applyNumberFormat="1" applyFont="1" applyFill="1" applyBorder="1"/>
    <xf numFmtId="3" fontId="4" fillId="3" borderId="1" xfId="0" applyNumberFormat="1" applyFont="1" applyFill="1" applyBorder="1"/>
    <xf numFmtId="3" fontId="9" fillId="3" borderId="1" xfId="0" applyNumberFormat="1" applyFont="1" applyFill="1" applyBorder="1"/>
    <xf numFmtId="3" fontId="6" fillId="3" borderId="1" xfId="0" applyNumberFormat="1" applyFont="1" applyFill="1" applyBorder="1"/>
    <xf numFmtId="3" fontId="5" fillId="3" borderId="1" xfId="0" applyNumberFormat="1" applyFont="1" applyFill="1" applyBorder="1"/>
    <xf numFmtId="0" fontId="2" fillId="0" borderId="0" xfId="0" applyFont="1"/>
    <xf numFmtId="0" fontId="23" fillId="0" borderId="0" xfId="0" applyFont="1"/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9" fillId="0" borderId="2" xfId="4" applyNumberFormat="1" applyFont="1" applyFill="1" applyBorder="1" applyAlignment="1" applyProtection="1">
      <alignment horizontal="right" vertical="top" shrinkToFit="1"/>
      <protection locked="0"/>
    </xf>
    <xf numFmtId="3" fontId="9" fillId="0" borderId="5" xfId="4" applyNumberFormat="1" applyFont="1" applyFill="1" applyBorder="1" applyAlignment="1" applyProtection="1">
      <alignment horizontal="right" vertical="top" shrinkToFit="1"/>
      <protection locked="0"/>
    </xf>
    <xf numFmtId="3" fontId="9" fillId="0" borderId="5" xfId="4" applyNumberFormat="1" applyFont="1" applyFill="1" applyBorder="1" applyAlignment="1" applyProtection="1">
      <alignment horizontal="right" vertical="top" shrinkToFit="1"/>
      <protection locked="0"/>
    </xf>
    <xf numFmtId="3" fontId="9" fillId="0" borderId="6" xfId="4" applyNumberFormat="1" applyFont="1" applyFill="1" applyBorder="1" applyAlignment="1" applyProtection="1">
      <alignment horizontal="right" vertical="top" shrinkToFit="1"/>
      <protection locked="0"/>
    </xf>
    <xf numFmtId="0" fontId="14" fillId="0" borderId="2" xfId="0" applyFont="1" applyBorder="1"/>
    <xf numFmtId="0" fontId="20" fillId="3" borderId="2" xfId="0" applyFont="1" applyFill="1" applyBorder="1"/>
    <xf numFmtId="3" fontId="20" fillId="3" borderId="2" xfId="0" applyNumberFormat="1" applyFont="1" applyFill="1" applyBorder="1"/>
    <xf numFmtId="3" fontId="8" fillId="3" borderId="2" xfId="0" applyNumberFormat="1" applyFont="1" applyFill="1" applyBorder="1"/>
    <xf numFmtId="0" fontId="25" fillId="0" borderId="0" xfId="0" applyFont="1"/>
    <xf numFmtId="0" fontId="23" fillId="0" borderId="2" xfId="0" applyFont="1" applyBorder="1" applyAlignment="1">
      <alignment horizontal="left"/>
    </xf>
    <xf numFmtId="0" fontId="23" fillId="3" borderId="2" xfId="0" applyFont="1" applyFill="1" applyBorder="1"/>
    <xf numFmtId="3" fontId="23" fillId="3" borderId="2" xfId="0" applyNumberFormat="1" applyFont="1" applyFill="1" applyBorder="1"/>
    <xf numFmtId="0" fontId="26" fillId="0" borderId="0" xfId="0" applyFont="1"/>
    <xf numFmtId="0" fontId="0" fillId="0" borderId="8" xfId="0" applyBorder="1"/>
    <xf numFmtId="0" fontId="27" fillId="0" borderId="0" xfId="0" applyFont="1"/>
    <xf numFmtId="0" fontId="27" fillId="6" borderId="8" xfId="0" applyFont="1" applyFill="1" applyBorder="1"/>
    <xf numFmtId="0" fontId="2" fillId="7" borderId="8" xfId="0" applyFont="1" applyFill="1" applyBorder="1"/>
    <xf numFmtId="0" fontId="2" fillId="8" borderId="8" xfId="0" applyFont="1" applyFill="1" applyBorder="1"/>
    <xf numFmtId="0" fontId="0" fillId="7" borderId="8" xfId="0" applyFill="1" applyBorder="1"/>
    <xf numFmtId="0" fontId="0" fillId="0" borderId="10" xfId="0" applyBorder="1"/>
    <xf numFmtId="0" fontId="1" fillId="0" borderId="8" xfId="0" applyFont="1" applyBorder="1"/>
    <xf numFmtId="3" fontId="1" fillId="0" borderId="8" xfId="0" applyNumberFormat="1" applyFont="1" applyBorder="1"/>
    <xf numFmtId="3" fontId="30" fillId="0" borderId="5" xfId="4" applyNumberFormat="1" applyFont="1" applyFill="1" applyBorder="1" applyAlignment="1" applyProtection="1">
      <alignment horizontal="right" vertical="top" shrinkToFit="1"/>
      <protection locked="0"/>
    </xf>
    <xf numFmtId="3" fontId="30" fillId="3" borderId="2" xfId="0" applyNumberFormat="1" applyFont="1" applyFill="1" applyBorder="1"/>
    <xf numFmtId="0" fontId="1" fillId="7" borderId="8" xfId="0" applyFont="1" applyFill="1" applyBorder="1"/>
    <xf numFmtId="0" fontId="1" fillId="0" borderId="10" xfId="0" applyFont="1" applyBorder="1"/>
    <xf numFmtId="3" fontId="30" fillId="0" borderId="2" xfId="4" applyNumberFormat="1" applyFont="1" applyFill="1" applyBorder="1" applyAlignment="1" applyProtection="1">
      <alignment horizontal="right" vertical="top" shrinkToFit="1"/>
      <protection locked="0"/>
    </xf>
    <xf numFmtId="3" fontId="30" fillId="0" borderId="6" xfId="4" applyNumberFormat="1" applyFont="1" applyFill="1" applyBorder="1" applyAlignment="1" applyProtection="1">
      <alignment horizontal="right" vertical="top" shrinkToFit="1"/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8" xfId="0" applyNumberFormat="1" applyBorder="1"/>
    <xf numFmtId="2" fontId="0" fillId="0" borderId="10" xfId="0" applyNumberFormat="1" applyBorder="1"/>
    <xf numFmtId="0" fontId="31" fillId="0" borderId="9" xfId="0" applyFont="1" applyBorder="1"/>
    <xf numFmtId="3" fontId="31" fillId="0" borderId="9" xfId="0" applyNumberFormat="1" applyFont="1" applyBorder="1"/>
    <xf numFmtId="2" fontId="2" fillId="0" borderId="9" xfId="0" applyNumberFormat="1" applyFont="1" applyBorder="1"/>
    <xf numFmtId="0" fontId="31" fillId="0" borderId="0" xfId="0" applyFont="1"/>
    <xf numFmtId="0" fontId="31" fillId="0" borderId="8" xfId="0" applyFont="1" applyBorder="1"/>
    <xf numFmtId="2" fontId="2" fillId="0" borderId="8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0" fontId="20" fillId="0" borderId="0" xfId="0" applyFont="1" applyBorder="1" applyAlignment="1">
      <alignment horizontal="center"/>
    </xf>
    <xf numFmtId="3" fontId="31" fillId="0" borderId="8" xfId="0" applyNumberFormat="1" applyFont="1" applyBorder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</cellXfs>
  <cellStyles count="5">
    <cellStyle name="Normal_Podaci" xfId="2"/>
    <cellStyle name="Normalno" xfId="0" builtinId="0"/>
    <cellStyle name="Normalno 2" xfId="1"/>
    <cellStyle name="Normalno 3" xfId="4"/>
    <cellStyle name="Obično_GFI-POD ver. 1.0.5" xfId="3"/>
  </cellStyles>
  <dxfs count="62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5"/>
  <sheetViews>
    <sheetView tabSelected="1" workbookViewId="0">
      <selection activeCell="M11" sqref="M11"/>
    </sheetView>
  </sheetViews>
  <sheetFormatPr defaultRowHeight="15" x14ac:dyDescent="0.25"/>
  <cols>
    <col min="1" max="1" width="9.140625" style="50"/>
    <col min="2" max="2" width="42.28515625" customWidth="1"/>
    <col min="3" max="3" width="15.42578125" customWidth="1"/>
    <col min="4" max="4" width="13.28515625" customWidth="1"/>
    <col min="5" max="5" width="14.7109375" customWidth="1"/>
    <col min="6" max="6" width="14" customWidth="1"/>
    <col min="7" max="7" width="13.7109375" style="76" customWidth="1"/>
    <col min="8" max="8" width="12.5703125" customWidth="1"/>
  </cols>
  <sheetData>
    <row r="3" spans="1:8" x14ac:dyDescent="0.25">
      <c r="B3" s="86" t="s">
        <v>163</v>
      </c>
    </row>
    <row r="6" spans="1:8" s="31" customFormat="1" ht="38.25" customHeight="1" x14ac:dyDescent="0.25">
      <c r="A6" s="51"/>
      <c r="B6" s="132" t="s">
        <v>161</v>
      </c>
      <c r="C6" s="30" t="s">
        <v>99</v>
      </c>
      <c r="D6" s="30" t="s">
        <v>100</v>
      </c>
      <c r="E6" s="30" t="s">
        <v>88</v>
      </c>
      <c r="F6" s="30" t="s">
        <v>89</v>
      </c>
      <c r="G6" s="30" t="s">
        <v>124</v>
      </c>
      <c r="H6" s="30" t="s">
        <v>98</v>
      </c>
    </row>
    <row r="7" spans="1:8" s="48" customFormat="1" ht="11.25" x14ac:dyDescent="0.2">
      <c r="A7" s="52" t="s">
        <v>90</v>
      </c>
      <c r="B7" s="46" t="s">
        <v>91</v>
      </c>
      <c r="C7" s="47" t="s">
        <v>92</v>
      </c>
      <c r="D7" s="47" t="s">
        <v>93</v>
      </c>
      <c r="E7" s="47" t="s">
        <v>94</v>
      </c>
      <c r="F7" s="47" t="s">
        <v>95</v>
      </c>
      <c r="G7" s="47" t="s">
        <v>96</v>
      </c>
      <c r="H7" s="47" t="s">
        <v>97</v>
      </c>
    </row>
    <row r="8" spans="1:8" s="45" customFormat="1" x14ac:dyDescent="0.25">
      <c r="A8" s="53">
        <v>3</v>
      </c>
      <c r="B8" s="37" t="s">
        <v>3</v>
      </c>
      <c r="C8" s="38">
        <f>C9+C26+C98</f>
        <v>3257865</v>
      </c>
      <c r="D8" s="38">
        <f>D9+D26+D98</f>
        <v>3724000</v>
      </c>
      <c r="E8" s="38">
        <f>E9+E26+E98</f>
        <v>3366056</v>
      </c>
      <c r="F8" s="38">
        <f>F9+F26+F98+F103</f>
        <v>3357069</v>
      </c>
      <c r="G8" s="38">
        <f>F8/C8*100</f>
        <v>103.0450617198687</v>
      </c>
      <c r="H8" s="38">
        <f>F8/E8*100</f>
        <v>99.733010977832819</v>
      </c>
    </row>
    <row r="9" spans="1:8" s="45" customFormat="1" x14ac:dyDescent="0.25">
      <c r="A9" s="54">
        <v>31</v>
      </c>
      <c r="B9" s="2" t="s">
        <v>4</v>
      </c>
      <c r="C9" s="3">
        <f t="shared" ref="C9:F9" si="0">SUM(C10+C15+C22)</f>
        <v>2566747</v>
      </c>
      <c r="D9" s="3">
        <f t="shared" si="0"/>
        <v>2910000</v>
      </c>
      <c r="E9" s="3">
        <f t="shared" si="0"/>
        <v>2910000</v>
      </c>
      <c r="F9" s="3">
        <f t="shared" si="0"/>
        <v>2828614</v>
      </c>
      <c r="G9" s="4">
        <f t="shared" ref="G9:G72" si="1">F9/C9*100</f>
        <v>110.20229107114959</v>
      </c>
      <c r="H9" s="4">
        <f t="shared" ref="H9:H70" si="2">F9/E9*100</f>
        <v>97.203230240549829</v>
      </c>
    </row>
    <row r="10" spans="1:8" s="45" customFormat="1" x14ac:dyDescent="0.25">
      <c r="A10" s="54">
        <v>311</v>
      </c>
      <c r="B10" s="2" t="s">
        <v>5</v>
      </c>
      <c r="C10" s="3">
        <f>C11</f>
        <v>2114446</v>
      </c>
      <c r="D10" s="3">
        <f t="shared" ref="D10:F10" si="3">D11</f>
        <v>2480000</v>
      </c>
      <c r="E10" s="3">
        <f t="shared" si="3"/>
        <v>2480000</v>
      </c>
      <c r="F10" s="3">
        <f t="shared" si="3"/>
        <v>2330234</v>
      </c>
      <c r="G10" s="4">
        <f t="shared" si="1"/>
        <v>110.20541550836485</v>
      </c>
      <c r="H10" s="4">
        <f t="shared" si="2"/>
        <v>93.961048387096781</v>
      </c>
    </row>
    <row r="11" spans="1:8" s="34" customFormat="1" x14ac:dyDescent="0.25">
      <c r="A11" s="55">
        <v>3111</v>
      </c>
      <c r="B11" s="32" t="s">
        <v>6</v>
      </c>
      <c r="C11" s="33">
        <f>SUM(C12:C14)</f>
        <v>2114446</v>
      </c>
      <c r="D11" s="33">
        <f>SUM(D12:D14)</f>
        <v>2480000</v>
      </c>
      <c r="E11" s="33">
        <f t="shared" ref="E11:F11" si="4">SUM(E12:E14)</f>
        <v>2480000</v>
      </c>
      <c r="F11" s="33">
        <f t="shared" si="4"/>
        <v>2330234</v>
      </c>
      <c r="G11" s="33">
        <f t="shared" si="1"/>
        <v>110.20541550836485</v>
      </c>
      <c r="H11" s="33">
        <f t="shared" si="2"/>
        <v>93.961048387096781</v>
      </c>
    </row>
    <row r="12" spans="1:8" s="68" customFormat="1" ht="11.25" x14ac:dyDescent="0.2">
      <c r="A12" s="56">
        <v>31111</v>
      </c>
      <c r="B12" s="15" t="s">
        <v>5</v>
      </c>
      <c r="C12" s="35">
        <v>2061126</v>
      </c>
      <c r="D12" s="12">
        <v>2480000</v>
      </c>
      <c r="E12" s="67">
        <v>2480000</v>
      </c>
      <c r="F12" s="69">
        <v>2257861</v>
      </c>
      <c r="G12" s="11">
        <f t="shared" si="1"/>
        <v>109.54502538903492</v>
      </c>
      <c r="H12" s="12">
        <f t="shared" si="2"/>
        <v>91.04278225806452</v>
      </c>
    </row>
    <row r="13" spans="1:8" s="17" customFormat="1" ht="12.75" x14ac:dyDescent="0.2">
      <c r="A13" s="56">
        <v>31131</v>
      </c>
      <c r="B13" s="15" t="s">
        <v>7</v>
      </c>
      <c r="C13" s="35">
        <v>31322</v>
      </c>
      <c r="D13" s="12">
        <v>0</v>
      </c>
      <c r="E13" s="12">
        <v>0</v>
      </c>
      <c r="F13" s="70">
        <v>45449</v>
      </c>
      <c r="G13" s="11">
        <f t="shared" si="1"/>
        <v>145.10248387714705</v>
      </c>
      <c r="H13" s="12">
        <v>0</v>
      </c>
    </row>
    <row r="14" spans="1:8" s="17" customFormat="1" ht="12.75" x14ac:dyDescent="0.2">
      <c r="A14" s="56">
        <v>31141</v>
      </c>
      <c r="B14" s="15" t="s">
        <v>8</v>
      </c>
      <c r="C14" s="35">
        <v>21998</v>
      </c>
      <c r="D14" s="12">
        <v>0</v>
      </c>
      <c r="E14" s="12">
        <v>0</v>
      </c>
      <c r="F14" s="70">
        <v>26924</v>
      </c>
      <c r="G14" s="11">
        <f t="shared" si="1"/>
        <v>122.39294481316483</v>
      </c>
      <c r="H14" s="12">
        <v>0</v>
      </c>
    </row>
    <row r="15" spans="1:8" s="9" customFormat="1" ht="12.75" x14ac:dyDescent="0.2">
      <c r="A15" s="57">
        <v>312</v>
      </c>
      <c r="B15" s="8" t="s">
        <v>9</v>
      </c>
      <c r="C15" s="39">
        <f>C16</f>
        <v>101583</v>
      </c>
      <c r="D15" s="39">
        <f t="shared" ref="D15:F15" si="5">D16</f>
        <v>60000</v>
      </c>
      <c r="E15" s="39">
        <f t="shared" si="5"/>
        <v>60000</v>
      </c>
      <c r="F15" s="39">
        <f t="shared" si="5"/>
        <v>111540</v>
      </c>
      <c r="G15" s="39">
        <f t="shared" si="1"/>
        <v>109.80183692153214</v>
      </c>
      <c r="H15" s="39">
        <f t="shared" si="2"/>
        <v>185.9</v>
      </c>
    </row>
    <row r="16" spans="1:8" s="7" customFormat="1" ht="12.75" x14ac:dyDescent="0.2">
      <c r="A16" s="58">
        <v>3121</v>
      </c>
      <c r="B16" s="5" t="s">
        <v>9</v>
      </c>
      <c r="C16" s="6">
        <f>C17+C18+C19+C20+C21</f>
        <v>101583</v>
      </c>
      <c r="D16" s="6">
        <f t="shared" ref="D16:F16" si="6">D17+D18+D19+D20+D21</f>
        <v>60000</v>
      </c>
      <c r="E16" s="6">
        <f t="shared" si="6"/>
        <v>60000</v>
      </c>
      <c r="F16" s="6">
        <f t="shared" si="6"/>
        <v>111540</v>
      </c>
      <c r="G16" s="6">
        <f t="shared" si="1"/>
        <v>109.80183692153214</v>
      </c>
      <c r="H16" s="6">
        <f t="shared" si="2"/>
        <v>185.9</v>
      </c>
    </row>
    <row r="17" spans="1:8" s="1" customFormat="1" x14ac:dyDescent="0.25">
      <c r="A17" s="59">
        <v>31213</v>
      </c>
      <c r="B17" s="10" t="s">
        <v>10</v>
      </c>
      <c r="C17" s="11">
        <v>47700</v>
      </c>
      <c r="D17" s="11">
        <v>0</v>
      </c>
      <c r="E17" s="11">
        <v>0</v>
      </c>
      <c r="F17" s="11">
        <v>49800</v>
      </c>
      <c r="G17" s="11">
        <f t="shared" si="1"/>
        <v>104.40251572327044</v>
      </c>
      <c r="H17" s="12">
        <v>0</v>
      </c>
    </row>
    <row r="18" spans="1:8" s="1" customFormat="1" x14ac:dyDescent="0.25">
      <c r="A18" s="59">
        <v>31214</v>
      </c>
      <c r="B18" s="10" t="s">
        <v>11</v>
      </c>
      <c r="C18" s="11">
        <v>0</v>
      </c>
      <c r="D18" s="11">
        <v>0</v>
      </c>
      <c r="E18" s="11">
        <v>0</v>
      </c>
      <c r="F18" s="11">
        <v>8000</v>
      </c>
      <c r="G18" s="11">
        <v>0</v>
      </c>
      <c r="H18" s="12">
        <v>0</v>
      </c>
    </row>
    <row r="19" spans="1:8" s="1" customFormat="1" x14ac:dyDescent="0.25">
      <c r="A19" s="59">
        <v>31215</v>
      </c>
      <c r="B19" s="10" t="s">
        <v>12</v>
      </c>
      <c r="C19" s="11">
        <v>0</v>
      </c>
      <c r="D19" s="11">
        <v>0</v>
      </c>
      <c r="E19" s="11">
        <v>0</v>
      </c>
      <c r="F19" s="11">
        <v>1663</v>
      </c>
      <c r="G19" s="11">
        <v>0</v>
      </c>
      <c r="H19" s="12">
        <v>0</v>
      </c>
    </row>
    <row r="20" spans="1:8" s="1" customFormat="1" x14ac:dyDescent="0.25">
      <c r="A20" s="59">
        <v>31216</v>
      </c>
      <c r="B20" s="10" t="s">
        <v>13</v>
      </c>
      <c r="C20" s="11">
        <v>39250</v>
      </c>
      <c r="D20" s="11">
        <v>0</v>
      </c>
      <c r="E20" s="11">
        <v>0</v>
      </c>
      <c r="F20" s="11">
        <v>33000</v>
      </c>
      <c r="G20" s="11">
        <f t="shared" si="1"/>
        <v>84.076433121019107</v>
      </c>
      <c r="H20" s="12">
        <v>0</v>
      </c>
    </row>
    <row r="21" spans="1:8" s="1" customFormat="1" x14ac:dyDescent="0.25">
      <c r="A21" s="59">
        <v>31219</v>
      </c>
      <c r="B21" s="10" t="s">
        <v>9</v>
      </c>
      <c r="C21" s="11">
        <v>14633</v>
      </c>
      <c r="D21" s="11">
        <v>60000</v>
      </c>
      <c r="E21" s="11">
        <v>60000</v>
      </c>
      <c r="F21" s="11">
        <v>19077</v>
      </c>
      <c r="G21" s="11">
        <f t="shared" si="1"/>
        <v>130.3697122941297</v>
      </c>
      <c r="H21" s="12">
        <f t="shared" si="2"/>
        <v>31.795000000000002</v>
      </c>
    </row>
    <row r="22" spans="1:8" s="9" customFormat="1" ht="12.75" x14ac:dyDescent="0.2">
      <c r="A22" s="57">
        <v>313</v>
      </c>
      <c r="B22" s="8" t="s">
        <v>14</v>
      </c>
      <c r="C22" s="39">
        <f>C23</f>
        <v>350718</v>
      </c>
      <c r="D22" s="39">
        <f t="shared" ref="D22:F23" si="7">D23</f>
        <v>370000</v>
      </c>
      <c r="E22" s="39">
        <f t="shared" si="7"/>
        <v>370000</v>
      </c>
      <c r="F22" s="39">
        <f>F23+F25</f>
        <v>386840</v>
      </c>
      <c r="G22" s="39">
        <f t="shared" si="1"/>
        <v>110.29944285722434</v>
      </c>
      <c r="H22" s="39">
        <f t="shared" si="2"/>
        <v>104.55135135135134</v>
      </c>
    </row>
    <row r="23" spans="1:8" s="7" customFormat="1" ht="12.75" x14ac:dyDescent="0.2">
      <c r="A23" s="58">
        <v>3132</v>
      </c>
      <c r="B23" s="5" t="s">
        <v>15</v>
      </c>
      <c r="C23" s="6">
        <f>C24</f>
        <v>350718</v>
      </c>
      <c r="D23" s="6">
        <f t="shared" si="7"/>
        <v>370000</v>
      </c>
      <c r="E23" s="6">
        <f t="shared" si="7"/>
        <v>370000</v>
      </c>
      <c r="F23" s="6">
        <f t="shared" si="7"/>
        <v>386646</v>
      </c>
      <c r="G23" s="6">
        <f t="shared" si="1"/>
        <v>110.24412776076507</v>
      </c>
      <c r="H23" s="6">
        <f t="shared" si="2"/>
        <v>104.49891891891892</v>
      </c>
    </row>
    <row r="24" spans="1:8" s="1" customFormat="1" x14ac:dyDescent="0.25">
      <c r="A24" s="59">
        <v>31321</v>
      </c>
      <c r="B24" s="10" t="s">
        <v>16</v>
      </c>
      <c r="C24" s="35">
        <v>350718</v>
      </c>
      <c r="D24" s="11">
        <v>370000</v>
      </c>
      <c r="E24" s="11">
        <v>370000</v>
      </c>
      <c r="F24" s="70">
        <v>386646</v>
      </c>
      <c r="G24" s="11">
        <f t="shared" si="1"/>
        <v>110.24412776076507</v>
      </c>
      <c r="H24" s="12">
        <f t="shared" si="2"/>
        <v>104.49891891891892</v>
      </c>
    </row>
    <row r="25" spans="1:8" s="34" customFormat="1" ht="12.75" customHeight="1" x14ac:dyDescent="0.25">
      <c r="A25" s="55">
        <v>3133</v>
      </c>
      <c r="B25" s="73" t="s">
        <v>117</v>
      </c>
      <c r="C25" s="74">
        <v>0</v>
      </c>
      <c r="D25" s="33">
        <v>0</v>
      </c>
      <c r="E25" s="33">
        <v>0</v>
      </c>
      <c r="F25" s="75">
        <v>194</v>
      </c>
      <c r="G25" s="33">
        <v>0</v>
      </c>
      <c r="H25" s="6">
        <v>0</v>
      </c>
    </row>
    <row r="26" spans="1:8" s="45" customFormat="1" x14ac:dyDescent="0.25">
      <c r="A26" s="54">
        <v>32</v>
      </c>
      <c r="B26" s="2" t="s">
        <v>17</v>
      </c>
      <c r="C26" s="4">
        <f>C27+C39+C85+C60</f>
        <v>688585</v>
      </c>
      <c r="D26" s="4">
        <f>D27+D39+D85+D60</f>
        <v>812000</v>
      </c>
      <c r="E26" s="4">
        <f>E27+E39+E85+E60</f>
        <v>453056</v>
      </c>
      <c r="F26" s="4">
        <f>F27+F39+F85+F60</f>
        <v>520063</v>
      </c>
      <c r="G26" s="4">
        <f t="shared" si="1"/>
        <v>75.526332987212911</v>
      </c>
      <c r="H26" s="39">
        <f t="shared" si="2"/>
        <v>114.79000388472949</v>
      </c>
    </row>
    <row r="27" spans="1:8" s="45" customFormat="1" x14ac:dyDescent="0.25">
      <c r="A27" s="54">
        <v>321</v>
      </c>
      <c r="B27" s="13" t="s">
        <v>18</v>
      </c>
      <c r="C27" s="4">
        <f>C28+C32+C34+C37</f>
        <v>89656</v>
      </c>
      <c r="D27" s="4">
        <f t="shared" ref="D27:F27" si="8">D28+D32+D34+D37</f>
        <v>12000</v>
      </c>
      <c r="E27" s="4">
        <f t="shared" si="8"/>
        <v>6054</v>
      </c>
      <c r="F27" s="4">
        <f t="shared" si="8"/>
        <v>116430</v>
      </c>
      <c r="G27" s="4">
        <f t="shared" si="1"/>
        <v>129.86303203355044</v>
      </c>
      <c r="H27" s="39">
        <f t="shared" si="2"/>
        <v>1923.191278493558</v>
      </c>
    </row>
    <row r="28" spans="1:8" s="7" customFormat="1" ht="12.75" x14ac:dyDescent="0.2">
      <c r="A28" s="58">
        <v>3211</v>
      </c>
      <c r="B28" s="5" t="s">
        <v>19</v>
      </c>
      <c r="C28" s="14">
        <f>C29+C30+C31</f>
        <v>5869</v>
      </c>
      <c r="D28" s="14">
        <f t="shared" ref="D28:F28" si="9">D29+D30+D31</f>
        <v>6000</v>
      </c>
      <c r="E28" s="14">
        <f t="shared" si="9"/>
        <v>4554</v>
      </c>
      <c r="F28" s="14">
        <f t="shared" si="9"/>
        <v>6562</v>
      </c>
      <c r="G28" s="6">
        <f t="shared" si="1"/>
        <v>111.80780371443176</v>
      </c>
      <c r="H28" s="6">
        <f t="shared" si="2"/>
        <v>144.09310496267017</v>
      </c>
    </row>
    <row r="29" spans="1:8" s="17" customFormat="1" ht="12.75" x14ac:dyDescent="0.2">
      <c r="A29" s="56">
        <v>32111</v>
      </c>
      <c r="B29" s="15" t="s">
        <v>20</v>
      </c>
      <c r="C29" s="16">
        <v>0</v>
      </c>
      <c r="D29" s="11">
        <v>0</v>
      </c>
      <c r="E29" s="11">
        <v>0</v>
      </c>
      <c r="F29" s="11">
        <v>2500</v>
      </c>
      <c r="G29" s="11">
        <v>0</v>
      </c>
      <c r="H29" s="12">
        <v>0</v>
      </c>
    </row>
    <row r="30" spans="1:8" s="17" customFormat="1" ht="12.75" x14ac:dyDescent="0.2">
      <c r="A30" s="56">
        <v>32115</v>
      </c>
      <c r="B30" s="15" t="s">
        <v>21</v>
      </c>
      <c r="C30" s="16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</row>
    <row r="31" spans="1:8" s="1" customFormat="1" x14ac:dyDescent="0.25">
      <c r="A31" s="56">
        <v>32119</v>
      </c>
      <c r="B31" s="15" t="s">
        <v>22</v>
      </c>
      <c r="C31" s="16">
        <v>5869</v>
      </c>
      <c r="D31" s="11">
        <v>6000</v>
      </c>
      <c r="E31" s="11">
        <v>4554</v>
      </c>
      <c r="F31" s="11">
        <v>4062</v>
      </c>
      <c r="G31" s="11">
        <f t="shared" si="1"/>
        <v>69.211109217924687</v>
      </c>
      <c r="H31" s="12">
        <f t="shared" si="2"/>
        <v>89.196310935441375</v>
      </c>
    </row>
    <row r="32" spans="1:8" s="7" customFormat="1" ht="12.75" x14ac:dyDescent="0.2">
      <c r="A32" s="58">
        <v>3212</v>
      </c>
      <c r="B32" s="5" t="s">
        <v>23</v>
      </c>
      <c r="C32" s="6">
        <f>C33</f>
        <v>80289</v>
      </c>
      <c r="D32" s="6">
        <f t="shared" ref="D32:F32" si="10">D33</f>
        <v>0</v>
      </c>
      <c r="E32" s="6">
        <f t="shared" si="10"/>
        <v>0</v>
      </c>
      <c r="F32" s="6">
        <f t="shared" si="10"/>
        <v>107998</v>
      </c>
      <c r="G32" s="6">
        <f t="shared" si="1"/>
        <v>134.51157692834636</v>
      </c>
      <c r="H32" s="6">
        <v>0</v>
      </c>
    </row>
    <row r="33" spans="1:8" s="1" customFormat="1" x14ac:dyDescent="0.25">
      <c r="A33" s="59">
        <v>32121</v>
      </c>
      <c r="B33" s="10" t="s">
        <v>24</v>
      </c>
      <c r="C33" s="35">
        <v>80289</v>
      </c>
      <c r="D33" s="11">
        <v>0</v>
      </c>
      <c r="E33" s="11">
        <v>0</v>
      </c>
      <c r="F33" s="70">
        <v>107998</v>
      </c>
      <c r="G33" s="11">
        <f t="shared" si="1"/>
        <v>134.51157692834636</v>
      </c>
      <c r="H33" s="12">
        <v>0</v>
      </c>
    </row>
    <row r="34" spans="1:8" s="7" customFormat="1" ht="12.75" x14ac:dyDescent="0.2">
      <c r="A34" s="58">
        <v>3213</v>
      </c>
      <c r="B34" s="5" t="s">
        <v>25</v>
      </c>
      <c r="C34" s="6">
        <f>C36+C35</f>
        <v>2120</v>
      </c>
      <c r="D34" s="6">
        <f t="shared" ref="D34:F34" si="11">D36+D35</f>
        <v>4000</v>
      </c>
      <c r="E34" s="6">
        <f t="shared" si="11"/>
        <v>1500</v>
      </c>
      <c r="F34" s="6">
        <f t="shared" si="11"/>
        <v>1870</v>
      </c>
      <c r="G34" s="6">
        <f t="shared" si="1"/>
        <v>88.20754716981132</v>
      </c>
      <c r="H34" s="6">
        <f t="shared" si="2"/>
        <v>124.66666666666666</v>
      </c>
    </row>
    <row r="35" spans="1:8" s="9" customFormat="1" ht="12.75" x14ac:dyDescent="0.2">
      <c r="A35" s="59">
        <v>32131</v>
      </c>
      <c r="B35" s="10" t="s">
        <v>26</v>
      </c>
      <c r="C35" s="35">
        <v>2120</v>
      </c>
      <c r="D35" s="12">
        <v>4000</v>
      </c>
      <c r="E35" s="12">
        <v>1500</v>
      </c>
      <c r="F35" s="12">
        <v>420</v>
      </c>
      <c r="G35" s="11">
        <f t="shared" si="1"/>
        <v>19.811320754716981</v>
      </c>
      <c r="H35" s="12">
        <f t="shared" si="2"/>
        <v>28.000000000000004</v>
      </c>
    </row>
    <row r="36" spans="1:8" s="9" customFormat="1" ht="12.75" x14ac:dyDescent="0.2">
      <c r="A36" s="59">
        <v>32132</v>
      </c>
      <c r="B36" s="10" t="s">
        <v>118</v>
      </c>
      <c r="C36" s="35">
        <v>0</v>
      </c>
      <c r="D36" s="12">
        <v>0</v>
      </c>
      <c r="E36" s="12">
        <v>0</v>
      </c>
      <c r="F36" s="12">
        <v>1450</v>
      </c>
      <c r="G36" s="11">
        <v>0</v>
      </c>
      <c r="H36" s="12">
        <v>0</v>
      </c>
    </row>
    <row r="37" spans="1:8" s="7" customFormat="1" ht="12.75" x14ac:dyDescent="0.2">
      <c r="A37" s="58">
        <v>3214</v>
      </c>
      <c r="B37" s="5" t="s">
        <v>27</v>
      </c>
      <c r="C37" s="14">
        <f>C38</f>
        <v>1378</v>
      </c>
      <c r="D37" s="14">
        <f t="shared" ref="D37:F37" si="12">D38</f>
        <v>2000</v>
      </c>
      <c r="E37" s="14">
        <f t="shared" si="12"/>
        <v>0</v>
      </c>
      <c r="F37" s="14">
        <f t="shared" si="12"/>
        <v>0</v>
      </c>
      <c r="G37" s="6">
        <f t="shared" si="1"/>
        <v>0</v>
      </c>
      <c r="H37" s="6">
        <v>0</v>
      </c>
    </row>
    <row r="38" spans="1:8" s="17" customFormat="1" ht="12.75" x14ac:dyDescent="0.2">
      <c r="A38" s="56">
        <v>32141</v>
      </c>
      <c r="B38" s="15" t="s">
        <v>101</v>
      </c>
      <c r="C38" s="35">
        <v>1378</v>
      </c>
      <c r="D38" s="19">
        <v>2000</v>
      </c>
      <c r="E38" s="19">
        <v>0</v>
      </c>
      <c r="F38" s="19">
        <v>0</v>
      </c>
      <c r="G38" s="11">
        <f t="shared" si="1"/>
        <v>0</v>
      </c>
      <c r="H38" s="12">
        <v>0</v>
      </c>
    </row>
    <row r="39" spans="1:8" s="20" customFormat="1" ht="12.75" x14ac:dyDescent="0.2">
      <c r="A39" s="57">
        <v>322</v>
      </c>
      <c r="B39" s="8" t="s">
        <v>28</v>
      </c>
      <c r="C39" s="21">
        <f>C40+C44+C47+C52+C56+C58</f>
        <v>249088</v>
      </c>
      <c r="D39" s="21">
        <f t="shared" ref="D39:F39" si="13">D40+D44+D47+D52+D56+D58</f>
        <v>202000</v>
      </c>
      <c r="E39" s="21">
        <f t="shared" si="13"/>
        <v>212700</v>
      </c>
      <c r="F39" s="21">
        <f t="shared" si="13"/>
        <v>209341</v>
      </c>
      <c r="G39" s="39">
        <f t="shared" si="1"/>
        <v>84.042988823227134</v>
      </c>
      <c r="H39" s="39">
        <f t="shared" si="2"/>
        <v>98.420780441937012</v>
      </c>
    </row>
    <row r="40" spans="1:8" s="7" customFormat="1" ht="12.75" x14ac:dyDescent="0.2">
      <c r="A40" s="58">
        <v>3221</v>
      </c>
      <c r="B40" s="5" t="s">
        <v>29</v>
      </c>
      <c r="C40" s="14">
        <f>C41+C42+C43</f>
        <v>73148</v>
      </c>
      <c r="D40" s="14">
        <f t="shared" ref="D40:F40" si="14">D41+D42+D43</f>
        <v>15400</v>
      </c>
      <c r="E40" s="14">
        <f t="shared" si="14"/>
        <v>21200</v>
      </c>
      <c r="F40" s="14">
        <f t="shared" si="14"/>
        <v>36658</v>
      </c>
      <c r="G40" s="6">
        <f t="shared" si="1"/>
        <v>50.114835675616554</v>
      </c>
      <c r="H40" s="6">
        <f t="shared" si="2"/>
        <v>172.91509433962264</v>
      </c>
    </row>
    <row r="41" spans="1:8" s="1" customFormat="1" x14ac:dyDescent="0.25">
      <c r="A41" s="59">
        <v>32211</v>
      </c>
      <c r="B41" s="10" t="s">
        <v>30</v>
      </c>
      <c r="C41" s="16">
        <v>60882</v>
      </c>
      <c r="D41" s="11">
        <v>11200</v>
      </c>
      <c r="E41" s="11">
        <v>11200</v>
      </c>
      <c r="F41" s="11">
        <v>17708</v>
      </c>
      <c r="G41" s="11">
        <f t="shared" si="1"/>
        <v>29.085772477908083</v>
      </c>
      <c r="H41" s="12">
        <f t="shared" si="2"/>
        <v>158.10714285714283</v>
      </c>
    </row>
    <row r="42" spans="1:8" s="1" customFormat="1" x14ac:dyDescent="0.25">
      <c r="A42" s="59">
        <v>32214</v>
      </c>
      <c r="B42" s="10" t="s">
        <v>31</v>
      </c>
      <c r="C42" s="16">
        <v>6983</v>
      </c>
      <c r="D42" s="11">
        <v>0</v>
      </c>
      <c r="E42" s="11">
        <v>0</v>
      </c>
      <c r="F42" s="11">
        <v>9137</v>
      </c>
      <c r="G42" s="11">
        <f t="shared" si="1"/>
        <v>130.84634111413433</v>
      </c>
      <c r="H42" s="12">
        <v>0</v>
      </c>
    </row>
    <row r="43" spans="1:8" s="1" customFormat="1" x14ac:dyDescent="0.25">
      <c r="A43" s="59">
        <v>32219</v>
      </c>
      <c r="B43" s="10" t="s">
        <v>32</v>
      </c>
      <c r="C43" s="16">
        <v>5283</v>
      </c>
      <c r="D43" s="11">
        <v>4200</v>
      </c>
      <c r="E43" s="11">
        <v>10000</v>
      </c>
      <c r="F43" s="11">
        <v>9813</v>
      </c>
      <c r="G43" s="11">
        <f t="shared" si="1"/>
        <v>185.74673480976719</v>
      </c>
      <c r="H43" s="12">
        <f t="shared" si="2"/>
        <v>98.13</v>
      </c>
    </row>
    <row r="44" spans="1:8" s="7" customFormat="1" ht="12.75" x14ac:dyDescent="0.2">
      <c r="A44" s="58">
        <v>3222</v>
      </c>
      <c r="B44" s="5" t="s">
        <v>33</v>
      </c>
      <c r="C44" s="6">
        <f>C45+C46</f>
        <v>69707</v>
      </c>
      <c r="D44" s="6">
        <f t="shared" ref="D44:F44" si="15">D45+D46</f>
        <v>103000</v>
      </c>
      <c r="E44" s="6">
        <f t="shared" si="15"/>
        <v>105000</v>
      </c>
      <c r="F44" s="6">
        <f t="shared" si="15"/>
        <v>90901</v>
      </c>
      <c r="G44" s="6">
        <f t="shared" si="1"/>
        <v>130.40440701794657</v>
      </c>
      <c r="H44" s="6">
        <f t="shared" si="2"/>
        <v>86.572380952380954</v>
      </c>
    </row>
    <row r="45" spans="1:8" s="17" customFormat="1" ht="12.75" x14ac:dyDescent="0.2">
      <c r="A45" s="56">
        <v>32224</v>
      </c>
      <c r="B45" s="15" t="s">
        <v>34</v>
      </c>
      <c r="C45" s="12">
        <v>69512</v>
      </c>
      <c r="D45" s="19">
        <v>103000</v>
      </c>
      <c r="E45" s="12">
        <v>105000</v>
      </c>
      <c r="F45" s="12">
        <v>89986</v>
      </c>
      <c r="G45" s="11">
        <f t="shared" si="1"/>
        <v>129.45390723903787</v>
      </c>
      <c r="H45" s="12">
        <f t="shared" si="2"/>
        <v>85.700952380952373</v>
      </c>
    </row>
    <row r="46" spans="1:8" s="1" customFormat="1" x14ac:dyDescent="0.25">
      <c r="A46" s="59">
        <v>32229</v>
      </c>
      <c r="B46" s="10" t="s">
        <v>35</v>
      </c>
      <c r="C46" s="16">
        <v>195</v>
      </c>
      <c r="D46" s="11">
        <v>0</v>
      </c>
      <c r="E46" s="11">
        <v>0</v>
      </c>
      <c r="F46" s="11">
        <v>915</v>
      </c>
      <c r="G46" s="11">
        <f t="shared" si="1"/>
        <v>469.23076923076923</v>
      </c>
      <c r="H46" s="12">
        <v>0</v>
      </c>
    </row>
    <row r="47" spans="1:8" s="7" customFormat="1" ht="12.75" x14ac:dyDescent="0.2">
      <c r="A47" s="58">
        <v>3223</v>
      </c>
      <c r="B47" s="5" t="s">
        <v>36</v>
      </c>
      <c r="C47" s="14">
        <f>C48+C49+C51+C50</f>
        <v>63814</v>
      </c>
      <c r="D47" s="14">
        <f t="shared" ref="D47:F47" si="16">D48+D49+D51+D50</f>
        <v>78600</v>
      </c>
      <c r="E47" s="14">
        <f t="shared" si="16"/>
        <v>78300</v>
      </c>
      <c r="F47" s="14">
        <f t="shared" si="16"/>
        <v>70382</v>
      </c>
      <c r="G47" s="6">
        <f t="shared" si="1"/>
        <v>110.29241232331464</v>
      </c>
      <c r="H47" s="6">
        <f t="shared" si="2"/>
        <v>89.887611749680715</v>
      </c>
    </row>
    <row r="48" spans="1:8" s="1" customFormat="1" x14ac:dyDescent="0.25">
      <c r="A48" s="59">
        <v>32231</v>
      </c>
      <c r="B48" s="10" t="s">
        <v>37</v>
      </c>
      <c r="C48" s="16">
        <v>17293</v>
      </c>
      <c r="D48" s="11">
        <v>16000</v>
      </c>
      <c r="E48" s="11">
        <v>17300</v>
      </c>
      <c r="F48" s="11">
        <v>17300</v>
      </c>
      <c r="G48" s="11">
        <f t="shared" si="1"/>
        <v>100.04047880645348</v>
      </c>
      <c r="H48" s="12">
        <f t="shared" si="2"/>
        <v>100</v>
      </c>
    </row>
    <row r="49" spans="1:8" s="1" customFormat="1" x14ac:dyDescent="0.25">
      <c r="A49" s="59">
        <v>32233</v>
      </c>
      <c r="B49" s="10" t="s">
        <v>38</v>
      </c>
      <c r="C49" s="16">
        <v>44311</v>
      </c>
      <c r="D49" s="11">
        <v>60000</v>
      </c>
      <c r="E49" s="11">
        <v>60000</v>
      </c>
      <c r="F49" s="11">
        <v>52663</v>
      </c>
      <c r="G49" s="11">
        <f t="shared" si="1"/>
        <v>118.84859290018279</v>
      </c>
      <c r="H49" s="12">
        <f t="shared" si="2"/>
        <v>87.771666666666675</v>
      </c>
    </row>
    <row r="50" spans="1:8" s="1" customFormat="1" x14ac:dyDescent="0.25">
      <c r="A50" s="59">
        <v>32234</v>
      </c>
      <c r="B50" s="10" t="s">
        <v>39</v>
      </c>
      <c r="C50" s="16">
        <v>610</v>
      </c>
      <c r="D50" s="11">
        <v>1000</v>
      </c>
      <c r="E50" s="11">
        <v>1000</v>
      </c>
      <c r="F50" s="11">
        <v>419</v>
      </c>
      <c r="G50" s="11">
        <f t="shared" si="1"/>
        <v>68.688524590163937</v>
      </c>
      <c r="H50" s="12">
        <f t="shared" si="2"/>
        <v>41.9</v>
      </c>
    </row>
    <row r="51" spans="1:8" s="1" customFormat="1" x14ac:dyDescent="0.25">
      <c r="A51" s="59">
        <v>32239</v>
      </c>
      <c r="B51" s="10" t="s">
        <v>102</v>
      </c>
      <c r="C51" s="16">
        <v>1600</v>
      </c>
      <c r="D51" s="11">
        <v>1600</v>
      </c>
      <c r="E51" s="11">
        <v>0</v>
      </c>
      <c r="F51" s="11">
        <v>0</v>
      </c>
      <c r="G51" s="11">
        <f t="shared" si="1"/>
        <v>0</v>
      </c>
      <c r="H51" s="12">
        <v>0</v>
      </c>
    </row>
    <row r="52" spans="1:8" s="7" customFormat="1" ht="12.75" x14ac:dyDescent="0.2">
      <c r="A52" s="58">
        <v>3224</v>
      </c>
      <c r="B52" s="5" t="s">
        <v>40</v>
      </c>
      <c r="C52" s="14">
        <f>C53+C54+C55</f>
        <v>25372</v>
      </c>
      <c r="D52" s="14">
        <f t="shared" ref="D52:F52" si="17">D53+D54+D55</f>
        <v>4000</v>
      </c>
      <c r="E52" s="14">
        <f t="shared" si="17"/>
        <v>5500</v>
      </c>
      <c r="F52" s="14">
        <f t="shared" si="17"/>
        <v>6344</v>
      </c>
      <c r="G52" s="6">
        <f t="shared" si="1"/>
        <v>25.003941352672239</v>
      </c>
      <c r="H52" s="6">
        <f t="shared" si="2"/>
        <v>115.34545454545454</v>
      </c>
    </row>
    <row r="53" spans="1:8" s="9" customFormat="1" ht="12.75" x14ac:dyDescent="0.2">
      <c r="A53" s="56">
        <v>32241</v>
      </c>
      <c r="B53" s="15" t="s">
        <v>41</v>
      </c>
      <c r="C53" s="19">
        <v>629</v>
      </c>
      <c r="D53" s="12">
        <v>0</v>
      </c>
      <c r="E53" s="12">
        <v>0</v>
      </c>
      <c r="F53" s="12">
        <v>2898</v>
      </c>
      <c r="G53" s="11">
        <f t="shared" si="1"/>
        <v>460.73131955484899</v>
      </c>
      <c r="H53" s="12">
        <v>0</v>
      </c>
    </row>
    <row r="54" spans="1:8" s="9" customFormat="1" ht="12.75" x14ac:dyDescent="0.2">
      <c r="A54" s="56">
        <v>32242</v>
      </c>
      <c r="B54" s="15" t="s">
        <v>42</v>
      </c>
      <c r="C54" s="19">
        <v>0</v>
      </c>
      <c r="D54" s="19">
        <v>0</v>
      </c>
      <c r="E54" s="19">
        <v>0</v>
      </c>
      <c r="F54" s="19">
        <v>2665</v>
      </c>
      <c r="G54" s="11">
        <v>0</v>
      </c>
      <c r="H54" s="12">
        <v>0</v>
      </c>
    </row>
    <row r="55" spans="1:8" s="1" customFormat="1" x14ac:dyDescent="0.25">
      <c r="A55" s="59">
        <v>32244</v>
      </c>
      <c r="B55" s="15" t="s">
        <v>43</v>
      </c>
      <c r="C55" s="16">
        <v>24743</v>
      </c>
      <c r="D55" s="11">
        <v>4000</v>
      </c>
      <c r="E55" s="11">
        <v>5500</v>
      </c>
      <c r="F55" s="11">
        <v>781</v>
      </c>
      <c r="G55" s="11">
        <f t="shared" si="1"/>
        <v>3.1564482884048015</v>
      </c>
      <c r="H55" s="12">
        <f t="shared" si="2"/>
        <v>14.2</v>
      </c>
    </row>
    <row r="56" spans="1:8" s="7" customFormat="1" ht="12.75" x14ac:dyDescent="0.2">
      <c r="A56" s="58">
        <v>3225</v>
      </c>
      <c r="B56" s="5" t="s">
        <v>44</v>
      </c>
      <c r="C56" s="14">
        <f>C57</f>
        <v>16625</v>
      </c>
      <c r="D56" s="14">
        <f t="shared" ref="D56:F56" si="18">D57</f>
        <v>0</v>
      </c>
      <c r="E56" s="14">
        <f t="shared" si="18"/>
        <v>2700</v>
      </c>
      <c r="F56" s="14">
        <f t="shared" si="18"/>
        <v>5056</v>
      </c>
      <c r="G56" s="6">
        <f t="shared" si="1"/>
        <v>30.412030075187968</v>
      </c>
      <c r="H56" s="6">
        <f t="shared" si="2"/>
        <v>187.25925925925927</v>
      </c>
    </row>
    <row r="57" spans="1:8" s="1" customFormat="1" x14ac:dyDescent="0.25">
      <c r="A57" s="59">
        <v>32251</v>
      </c>
      <c r="B57" s="10" t="s">
        <v>45</v>
      </c>
      <c r="C57" s="35">
        <v>16625</v>
      </c>
      <c r="D57" s="11">
        <v>0</v>
      </c>
      <c r="E57" s="11">
        <v>2700</v>
      </c>
      <c r="F57" s="11">
        <v>5056</v>
      </c>
      <c r="G57" s="11">
        <f t="shared" si="1"/>
        <v>30.412030075187968</v>
      </c>
      <c r="H57" s="12">
        <f t="shared" si="2"/>
        <v>187.25925925925927</v>
      </c>
    </row>
    <row r="58" spans="1:8" s="7" customFormat="1" ht="12.75" x14ac:dyDescent="0.2">
      <c r="A58" s="58">
        <v>3227</v>
      </c>
      <c r="B58" s="5" t="s">
        <v>46</v>
      </c>
      <c r="C58" s="14">
        <f>C59</f>
        <v>422</v>
      </c>
      <c r="D58" s="14">
        <f t="shared" ref="D58:F58" si="19">D59</f>
        <v>1000</v>
      </c>
      <c r="E58" s="14">
        <f t="shared" si="19"/>
        <v>0</v>
      </c>
      <c r="F58" s="14">
        <f t="shared" si="19"/>
        <v>0</v>
      </c>
      <c r="G58" s="6">
        <f t="shared" si="1"/>
        <v>0</v>
      </c>
      <c r="H58" s="6">
        <v>0</v>
      </c>
    </row>
    <row r="59" spans="1:8" s="1" customFormat="1" x14ac:dyDescent="0.25">
      <c r="A59" s="59">
        <v>32271</v>
      </c>
      <c r="B59" s="10" t="s">
        <v>47</v>
      </c>
      <c r="C59" s="35">
        <v>422</v>
      </c>
      <c r="D59" s="11">
        <v>1000</v>
      </c>
      <c r="E59" s="11">
        <v>0</v>
      </c>
      <c r="F59" s="11">
        <v>0</v>
      </c>
      <c r="G59" s="11">
        <f t="shared" si="1"/>
        <v>0</v>
      </c>
      <c r="H59" s="12">
        <v>0</v>
      </c>
    </row>
    <row r="60" spans="1:8" s="20" customFormat="1" ht="12.75" x14ac:dyDescent="0.2">
      <c r="A60" s="57">
        <v>323</v>
      </c>
      <c r="B60" s="8" t="s">
        <v>48</v>
      </c>
      <c r="C60" s="39">
        <f>SUM(C61+C65+C69+C70+C76+C79+C81+C83)</f>
        <v>329018</v>
      </c>
      <c r="D60" s="39">
        <f t="shared" ref="D60:F60" si="20">SUM(D61+D65+D69+D70+D76+D79+D81+D83)</f>
        <v>469000</v>
      </c>
      <c r="E60" s="39">
        <f t="shared" si="20"/>
        <v>104802</v>
      </c>
      <c r="F60" s="39">
        <f t="shared" si="20"/>
        <v>167730</v>
      </c>
      <c r="G60" s="39">
        <f t="shared" si="1"/>
        <v>50.978973794746793</v>
      </c>
      <c r="H60" s="39">
        <f t="shared" si="2"/>
        <v>160.04465563634284</v>
      </c>
    </row>
    <row r="61" spans="1:8" s="7" customFormat="1" ht="12.75" x14ac:dyDescent="0.2">
      <c r="A61" s="58">
        <v>3231</v>
      </c>
      <c r="B61" s="5" t="s">
        <v>49</v>
      </c>
      <c r="C61" s="6">
        <f>C62+C63+C64</f>
        <v>243626</v>
      </c>
      <c r="D61" s="6">
        <f t="shared" ref="D61:F61" si="21">D62+D63+D64</f>
        <v>388498</v>
      </c>
      <c r="E61" s="6">
        <f t="shared" si="21"/>
        <v>26500</v>
      </c>
      <c r="F61" s="6">
        <f t="shared" si="21"/>
        <v>38632</v>
      </c>
      <c r="G61" s="6">
        <f t="shared" si="1"/>
        <v>15.857092428558527</v>
      </c>
      <c r="H61" s="6">
        <f t="shared" si="2"/>
        <v>145.7811320754717</v>
      </c>
    </row>
    <row r="62" spans="1:8" s="1" customFormat="1" x14ac:dyDescent="0.25">
      <c r="A62" s="59">
        <v>32311</v>
      </c>
      <c r="B62" s="10" t="s">
        <v>50</v>
      </c>
      <c r="C62" s="11">
        <v>10248</v>
      </c>
      <c r="D62" s="11">
        <v>9000</v>
      </c>
      <c r="E62" s="11">
        <v>10500</v>
      </c>
      <c r="F62" s="11">
        <v>10753</v>
      </c>
      <c r="G62" s="11">
        <f t="shared" si="1"/>
        <v>104.92779078844652</v>
      </c>
      <c r="H62" s="12">
        <f t="shared" si="2"/>
        <v>102.40952380952382</v>
      </c>
    </row>
    <row r="63" spans="1:8" s="1" customFormat="1" x14ac:dyDescent="0.25">
      <c r="A63" s="59">
        <v>32313</v>
      </c>
      <c r="B63" s="10" t="s">
        <v>51</v>
      </c>
      <c r="C63" s="16">
        <v>783</v>
      </c>
      <c r="D63" s="11">
        <v>1000</v>
      </c>
      <c r="E63" s="11">
        <v>1000</v>
      </c>
      <c r="F63" s="11">
        <v>1649</v>
      </c>
      <c r="G63" s="11">
        <f t="shared" si="1"/>
        <v>210.60025542784163</v>
      </c>
      <c r="H63" s="12">
        <f t="shared" si="2"/>
        <v>164.9</v>
      </c>
    </row>
    <row r="64" spans="1:8" s="1" customFormat="1" x14ac:dyDescent="0.25">
      <c r="A64" s="59">
        <v>32319</v>
      </c>
      <c r="B64" s="10" t="s">
        <v>52</v>
      </c>
      <c r="C64" s="11">
        <v>232595</v>
      </c>
      <c r="D64" s="11">
        <v>378498</v>
      </c>
      <c r="E64" s="11">
        <v>15000</v>
      </c>
      <c r="F64" s="11">
        <v>26230</v>
      </c>
      <c r="G64" s="11">
        <f t="shared" si="1"/>
        <v>11.277112577656441</v>
      </c>
      <c r="H64" s="12">
        <f t="shared" si="2"/>
        <v>174.86666666666665</v>
      </c>
    </row>
    <row r="65" spans="1:8" s="7" customFormat="1" ht="12.75" x14ac:dyDescent="0.2">
      <c r="A65" s="58">
        <v>3232</v>
      </c>
      <c r="B65" s="5" t="s">
        <v>53</v>
      </c>
      <c r="C65" s="6">
        <f>SUM(C66:C68)</f>
        <v>48459</v>
      </c>
      <c r="D65" s="6">
        <f t="shared" ref="D65:F65" si="22">SUM(D66:D68)</f>
        <v>40002</v>
      </c>
      <c r="E65" s="6">
        <f t="shared" si="22"/>
        <v>25502</v>
      </c>
      <c r="F65" s="6">
        <f t="shared" si="22"/>
        <v>75345</v>
      </c>
      <c r="G65" s="6">
        <f t="shared" si="1"/>
        <v>155.48195381662848</v>
      </c>
      <c r="H65" s="6">
        <f t="shared" si="2"/>
        <v>295.44741588894988</v>
      </c>
    </row>
    <row r="66" spans="1:8" s="1" customFormat="1" x14ac:dyDescent="0.25">
      <c r="A66" s="59">
        <v>32321</v>
      </c>
      <c r="B66" s="10" t="s">
        <v>54</v>
      </c>
      <c r="C66" s="11">
        <v>18020</v>
      </c>
      <c r="D66" s="11">
        <v>0</v>
      </c>
      <c r="E66" s="11">
        <v>0</v>
      </c>
      <c r="F66" s="11">
        <v>24750</v>
      </c>
      <c r="G66" s="11">
        <f t="shared" si="1"/>
        <v>137.34739178690344</v>
      </c>
      <c r="H66" s="12">
        <v>0</v>
      </c>
    </row>
    <row r="67" spans="1:8" s="1" customFormat="1" x14ac:dyDescent="0.25">
      <c r="A67" s="59">
        <v>32322</v>
      </c>
      <c r="B67" s="10" t="s">
        <v>103</v>
      </c>
      <c r="C67" s="11">
        <v>13742</v>
      </c>
      <c r="D67" s="11">
        <v>0</v>
      </c>
      <c r="E67" s="11">
        <v>0</v>
      </c>
      <c r="F67" s="11">
        <v>42170</v>
      </c>
      <c r="G67" s="11">
        <f t="shared" si="1"/>
        <v>306.86945131712997</v>
      </c>
      <c r="H67" s="12">
        <v>0</v>
      </c>
    </row>
    <row r="68" spans="1:8" s="1" customFormat="1" x14ac:dyDescent="0.25">
      <c r="A68" s="59">
        <v>32329</v>
      </c>
      <c r="B68" s="10" t="s">
        <v>55</v>
      </c>
      <c r="C68" s="11">
        <v>16697</v>
      </c>
      <c r="D68" s="11">
        <v>40002</v>
      </c>
      <c r="E68" s="11">
        <v>25502</v>
      </c>
      <c r="F68" s="11">
        <v>8425</v>
      </c>
      <c r="G68" s="11">
        <f t="shared" si="1"/>
        <v>50.458166137629512</v>
      </c>
      <c r="H68" s="12">
        <f t="shared" si="2"/>
        <v>33.036624578464433</v>
      </c>
    </row>
    <row r="69" spans="1:8" s="7" customFormat="1" ht="12.75" x14ac:dyDescent="0.2">
      <c r="A69" s="58">
        <v>3233</v>
      </c>
      <c r="B69" s="5" t="s">
        <v>56</v>
      </c>
      <c r="C69" s="36">
        <v>960</v>
      </c>
      <c r="D69" s="36">
        <v>1000</v>
      </c>
      <c r="E69" s="36">
        <v>1000</v>
      </c>
      <c r="F69" s="36">
        <v>960</v>
      </c>
      <c r="G69" s="11">
        <f t="shared" si="1"/>
        <v>100</v>
      </c>
      <c r="H69" s="12">
        <f t="shared" si="2"/>
        <v>96</v>
      </c>
    </row>
    <row r="70" spans="1:8" s="7" customFormat="1" ht="12.75" x14ac:dyDescent="0.2">
      <c r="A70" s="58">
        <v>3234</v>
      </c>
      <c r="B70" s="5" t="s">
        <v>57</v>
      </c>
      <c r="C70" s="14">
        <f>C71+C72+C73+C74+C75</f>
        <v>15105</v>
      </c>
      <c r="D70" s="14">
        <f t="shared" ref="D70:F70" si="23">D71+D72+D73+D74+D75</f>
        <v>13000</v>
      </c>
      <c r="E70" s="14">
        <f t="shared" si="23"/>
        <v>17000</v>
      </c>
      <c r="F70" s="14">
        <f t="shared" si="23"/>
        <v>16680</v>
      </c>
      <c r="G70" s="6">
        <f t="shared" si="1"/>
        <v>110.42701092353526</v>
      </c>
      <c r="H70" s="6">
        <f t="shared" si="2"/>
        <v>98.117647058823536</v>
      </c>
    </row>
    <row r="71" spans="1:8" s="1" customFormat="1" x14ac:dyDescent="0.25">
      <c r="A71" s="59">
        <v>32341</v>
      </c>
      <c r="B71" s="10" t="s">
        <v>58</v>
      </c>
      <c r="C71" s="16">
        <v>595</v>
      </c>
      <c r="D71" s="11">
        <v>0</v>
      </c>
      <c r="E71" s="11">
        <v>0</v>
      </c>
      <c r="F71" s="11">
        <v>203</v>
      </c>
      <c r="G71" s="11">
        <f t="shared" si="1"/>
        <v>34.117647058823529</v>
      </c>
      <c r="H71" s="12">
        <v>0</v>
      </c>
    </row>
    <row r="72" spans="1:8" s="1" customFormat="1" x14ac:dyDescent="0.25">
      <c r="A72" s="59">
        <v>32342</v>
      </c>
      <c r="B72" s="10" t="s">
        <v>59</v>
      </c>
      <c r="C72" s="11">
        <v>7420</v>
      </c>
      <c r="D72" s="11">
        <v>0</v>
      </c>
      <c r="E72" s="11">
        <v>0</v>
      </c>
      <c r="F72" s="11">
        <v>7856</v>
      </c>
      <c r="G72" s="11">
        <f t="shared" si="1"/>
        <v>105.87601078167114</v>
      </c>
      <c r="H72" s="12">
        <v>0</v>
      </c>
    </row>
    <row r="73" spans="1:8" s="1" customFormat="1" x14ac:dyDescent="0.25">
      <c r="A73" s="59">
        <v>32343</v>
      </c>
      <c r="B73" s="10" t="s">
        <v>60</v>
      </c>
      <c r="C73" s="11">
        <v>1250</v>
      </c>
      <c r="D73" s="11">
        <v>0</v>
      </c>
      <c r="E73" s="11">
        <v>0</v>
      </c>
      <c r="F73" s="11">
        <v>2750</v>
      </c>
      <c r="G73" s="11">
        <f t="shared" ref="G73:G101" si="24">F73/C73*100</f>
        <v>220.00000000000003</v>
      </c>
      <c r="H73" s="12">
        <v>0</v>
      </c>
    </row>
    <row r="74" spans="1:8" s="1" customFormat="1" x14ac:dyDescent="0.25">
      <c r="A74" s="59">
        <v>32344</v>
      </c>
      <c r="B74" s="10" t="s">
        <v>61</v>
      </c>
      <c r="C74" s="11">
        <v>3644</v>
      </c>
      <c r="D74" s="11">
        <v>0</v>
      </c>
      <c r="E74" s="11">
        <v>0</v>
      </c>
      <c r="F74" s="11">
        <v>3675</v>
      </c>
      <c r="G74" s="11">
        <f t="shared" si="24"/>
        <v>100.85071350164654</v>
      </c>
      <c r="H74" s="12">
        <v>0</v>
      </c>
    </row>
    <row r="75" spans="1:8" s="1" customFormat="1" x14ac:dyDescent="0.25">
      <c r="A75" s="59">
        <v>32349</v>
      </c>
      <c r="B75" s="10" t="s">
        <v>114</v>
      </c>
      <c r="C75" s="11">
        <v>2196</v>
      </c>
      <c r="D75" s="11">
        <v>13000</v>
      </c>
      <c r="E75" s="11">
        <v>17000</v>
      </c>
      <c r="F75" s="11">
        <v>2196</v>
      </c>
      <c r="G75" s="11">
        <f t="shared" si="24"/>
        <v>100</v>
      </c>
      <c r="H75" s="12">
        <f t="shared" ref="H75:H106" si="25">F75/E75*100</f>
        <v>12.917647058823528</v>
      </c>
    </row>
    <row r="76" spans="1:8" s="7" customFormat="1" ht="12.75" x14ac:dyDescent="0.2">
      <c r="A76" s="58">
        <v>3236</v>
      </c>
      <c r="B76" s="5" t="s">
        <v>62</v>
      </c>
      <c r="C76" s="14">
        <f>C77+C78</f>
        <v>2470</v>
      </c>
      <c r="D76" s="14">
        <f t="shared" ref="D76:F76" si="26">D77+D78</f>
        <v>5500</v>
      </c>
      <c r="E76" s="14">
        <f t="shared" si="26"/>
        <v>11300</v>
      </c>
      <c r="F76" s="14">
        <f t="shared" si="26"/>
        <v>12345</v>
      </c>
      <c r="G76" s="6">
        <f t="shared" si="24"/>
        <v>499.79757085020242</v>
      </c>
      <c r="H76" s="6">
        <f t="shared" si="25"/>
        <v>109.24778761061947</v>
      </c>
    </row>
    <row r="77" spans="1:8" s="1" customFormat="1" x14ac:dyDescent="0.25">
      <c r="A77" s="59">
        <v>32361</v>
      </c>
      <c r="B77" s="10" t="s">
        <v>63</v>
      </c>
      <c r="C77" s="11">
        <v>1320</v>
      </c>
      <c r="D77" s="11">
        <v>2000</v>
      </c>
      <c r="E77" s="11">
        <v>8300</v>
      </c>
      <c r="F77" s="11">
        <v>8255</v>
      </c>
      <c r="G77" s="11">
        <f t="shared" si="24"/>
        <v>625.37878787878788</v>
      </c>
      <c r="H77" s="12">
        <f t="shared" si="25"/>
        <v>99.4578313253012</v>
      </c>
    </row>
    <row r="78" spans="1:8" s="1" customFormat="1" x14ac:dyDescent="0.25">
      <c r="A78" s="59">
        <v>32369</v>
      </c>
      <c r="B78" s="10" t="s">
        <v>64</v>
      </c>
      <c r="C78" s="11">
        <v>1150</v>
      </c>
      <c r="D78" s="11">
        <v>3500</v>
      </c>
      <c r="E78" s="11">
        <v>3000</v>
      </c>
      <c r="F78" s="11">
        <v>4090</v>
      </c>
      <c r="G78" s="11">
        <f t="shared" si="24"/>
        <v>355.65217391304344</v>
      </c>
      <c r="H78" s="12">
        <f t="shared" si="25"/>
        <v>136.33333333333331</v>
      </c>
    </row>
    <row r="79" spans="1:8" s="7" customFormat="1" ht="12.75" x14ac:dyDescent="0.2">
      <c r="A79" s="58">
        <v>3237</v>
      </c>
      <c r="B79" s="5" t="s">
        <v>65</v>
      </c>
      <c r="C79" s="6">
        <f>C80</f>
        <v>5470</v>
      </c>
      <c r="D79" s="6">
        <f t="shared" ref="D79:F79" si="27">D80</f>
        <v>5000</v>
      </c>
      <c r="E79" s="6">
        <f t="shared" si="27"/>
        <v>5000</v>
      </c>
      <c r="F79" s="6">
        <f t="shared" si="27"/>
        <v>4421</v>
      </c>
      <c r="G79" s="6">
        <f t="shared" si="24"/>
        <v>80.822669104204763</v>
      </c>
      <c r="H79" s="6">
        <f t="shared" si="25"/>
        <v>88.42</v>
      </c>
    </row>
    <row r="80" spans="1:8" s="17" customFormat="1" ht="12.75" x14ac:dyDescent="0.2">
      <c r="A80" s="56">
        <v>32372</v>
      </c>
      <c r="B80" s="15" t="s">
        <v>66</v>
      </c>
      <c r="C80" s="35">
        <v>5470</v>
      </c>
      <c r="D80" s="12">
        <v>5000</v>
      </c>
      <c r="E80" s="12">
        <v>5000</v>
      </c>
      <c r="F80" s="70">
        <v>4421</v>
      </c>
      <c r="G80" s="11">
        <f t="shared" si="24"/>
        <v>80.822669104204763</v>
      </c>
      <c r="H80" s="12">
        <f t="shared" si="25"/>
        <v>88.42</v>
      </c>
    </row>
    <row r="81" spans="1:8" s="7" customFormat="1" ht="12.75" x14ac:dyDescent="0.2">
      <c r="A81" s="58">
        <v>3238</v>
      </c>
      <c r="B81" s="5" t="s">
        <v>67</v>
      </c>
      <c r="C81" s="14">
        <f>C82</f>
        <v>11596</v>
      </c>
      <c r="D81" s="14">
        <f t="shared" ref="D81:F81" si="28">D82</f>
        <v>11000</v>
      </c>
      <c r="E81" s="14">
        <f t="shared" si="28"/>
        <v>10500</v>
      </c>
      <c r="F81" s="14">
        <f t="shared" si="28"/>
        <v>9425</v>
      </c>
      <c r="G81" s="6">
        <f t="shared" si="24"/>
        <v>81.278026905829591</v>
      </c>
      <c r="H81" s="6">
        <f t="shared" si="25"/>
        <v>89.761904761904759</v>
      </c>
    </row>
    <row r="82" spans="1:8" s="1" customFormat="1" x14ac:dyDescent="0.25">
      <c r="A82" s="59">
        <v>32389</v>
      </c>
      <c r="B82" s="10" t="s">
        <v>68</v>
      </c>
      <c r="C82" s="35">
        <v>11596</v>
      </c>
      <c r="D82" s="11">
        <v>11000</v>
      </c>
      <c r="E82" s="11">
        <v>10500</v>
      </c>
      <c r="F82" s="70">
        <v>9425</v>
      </c>
      <c r="G82" s="11">
        <f t="shared" si="24"/>
        <v>81.278026905829591</v>
      </c>
      <c r="H82" s="12">
        <f t="shared" si="25"/>
        <v>89.761904761904759</v>
      </c>
    </row>
    <row r="83" spans="1:8" s="7" customFormat="1" ht="12.75" x14ac:dyDescent="0.2">
      <c r="A83" s="58">
        <v>3239</v>
      </c>
      <c r="B83" s="5" t="s">
        <v>69</v>
      </c>
      <c r="C83" s="14">
        <f>+C84</f>
        <v>1332</v>
      </c>
      <c r="D83" s="14">
        <f t="shared" ref="D83:F83" si="29">+D84</f>
        <v>5000</v>
      </c>
      <c r="E83" s="14">
        <f t="shared" si="29"/>
        <v>8000</v>
      </c>
      <c r="F83" s="14">
        <f t="shared" si="29"/>
        <v>9922</v>
      </c>
      <c r="G83" s="6">
        <f t="shared" si="24"/>
        <v>744.89489489489495</v>
      </c>
      <c r="H83" s="6">
        <f t="shared" si="25"/>
        <v>124.02500000000001</v>
      </c>
    </row>
    <row r="84" spans="1:8" s="1" customFormat="1" x14ac:dyDescent="0.25">
      <c r="A84" s="59">
        <v>32399</v>
      </c>
      <c r="B84" s="10" t="s">
        <v>70</v>
      </c>
      <c r="C84" s="35">
        <v>1332</v>
      </c>
      <c r="D84" s="11">
        <v>5000</v>
      </c>
      <c r="E84" s="11">
        <v>8000</v>
      </c>
      <c r="F84" s="70">
        <v>9922</v>
      </c>
      <c r="G84" s="11">
        <f t="shared" si="24"/>
        <v>744.89489489489495</v>
      </c>
      <c r="H84" s="12">
        <f t="shared" si="25"/>
        <v>124.02500000000001</v>
      </c>
    </row>
    <row r="85" spans="1:8" s="20" customFormat="1" ht="12.75" x14ac:dyDescent="0.2">
      <c r="A85" s="57">
        <v>329</v>
      </c>
      <c r="B85" s="8" t="s">
        <v>71</v>
      </c>
      <c r="C85" s="39">
        <f>SUM(C86+C89+C96+C91+C94)</f>
        <v>20823</v>
      </c>
      <c r="D85" s="39">
        <f t="shared" ref="D85:F85" si="30">SUM(D86+D89+D96+D91+D94)</f>
        <v>129000</v>
      </c>
      <c r="E85" s="39">
        <f t="shared" si="30"/>
        <v>129500</v>
      </c>
      <c r="F85" s="39">
        <f t="shared" si="30"/>
        <v>26562</v>
      </c>
      <c r="G85" s="39">
        <f t="shared" si="24"/>
        <v>127.56087019161504</v>
      </c>
      <c r="H85" s="39">
        <f t="shared" si="25"/>
        <v>20.511196911196912</v>
      </c>
    </row>
    <row r="86" spans="1:8" s="7" customFormat="1" ht="12.75" x14ac:dyDescent="0.2">
      <c r="A86" s="58">
        <v>3292</v>
      </c>
      <c r="B86" s="5" t="s">
        <v>72</v>
      </c>
      <c r="C86" s="14">
        <f>C87+C88</f>
        <v>4495</v>
      </c>
      <c r="D86" s="14">
        <f t="shared" ref="D86:F86" si="31">D87+D88</f>
        <v>5000</v>
      </c>
      <c r="E86" s="14">
        <f t="shared" si="31"/>
        <v>4400</v>
      </c>
      <c r="F86" s="14">
        <f t="shared" si="31"/>
        <v>4365</v>
      </c>
      <c r="G86" s="6">
        <f t="shared" si="24"/>
        <v>97.107897664071189</v>
      </c>
      <c r="H86" s="6">
        <f t="shared" si="25"/>
        <v>99.204545454545453</v>
      </c>
    </row>
    <row r="87" spans="1:8" s="1" customFormat="1" x14ac:dyDescent="0.25">
      <c r="A87" s="59">
        <v>32922</v>
      </c>
      <c r="B87" s="10" t="s">
        <v>73</v>
      </c>
      <c r="C87" s="35">
        <v>4495</v>
      </c>
      <c r="D87" s="11">
        <v>5000</v>
      </c>
      <c r="E87" s="11">
        <v>4400</v>
      </c>
      <c r="F87" s="11">
        <v>4365</v>
      </c>
      <c r="G87" s="11">
        <f t="shared" si="24"/>
        <v>97.107897664071189</v>
      </c>
      <c r="H87" s="12">
        <f t="shared" si="25"/>
        <v>99.204545454545453</v>
      </c>
    </row>
    <row r="88" spans="1:8" s="1" customFormat="1" x14ac:dyDescent="0.25">
      <c r="A88" s="59">
        <v>32924</v>
      </c>
      <c r="B88" s="10" t="s">
        <v>74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</row>
    <row r="89" spans="1:8" s="7" customFormat="1" ht="12.75" x14ac:dyDescent="0.2">
      <c r="A89" s="58">
        <v>3294</v>
      </c>
      <c r="B89" s="5" t="s">
        <v>75</v>
      </c>
      <c r="C89" s="14">
        <f>C90</f>
        <v>1000</v>
      </c>
      <c r="D89" s="14">
        <f t="shared" ref="D89:F89" si="32">D90</f>
        <v>0</v>
      </c>
      <c r="E89" s="14">
        <f t="shared" si="32"/>
        <v>1100</v>
      </c>
      <c r="F89" s="14">
        <f t="shared" si="32"/>
        <v>1100</v>
      </c>
      <c r="G89" s="6">
        <f t="shared" si="24"/>
        <v>110.00000000000001</v>
      </c>
      <c r="H89" s="6">
        <f t="shared" si="25"/>
        <v>100</v>
      </c>
    </row>
    <row r="90" spans="1:8" s="17" customFormat="1" ht="12.75" x14ac:dyDescent="0.2">
      <c r="A90" s="56">
        <v>32941</v>
      </c>
      <c r="B90" s="15" t="s">
        <v>75</v>
      </c>
      <c r="C90" s="35">
        <v>1000</v>
      </c>
      <c r="D90" s="12">
        <v>0</v>
      </c>
      <c r="E90" s="12">
        <v>1100</v>
      </c>
      <c r="F90" s="12">
        <v>1100</v>
      </c>
      <c r="G90" s="11">
        <f t="shared" si="24"/>
        <v>110.00000000000001</v>
      </c>
      <c r="H90" s="12">
        <f t="shared" si="25"/>
        <v>100</v>
      </c>
    </row>
    <row r="91" spans="1:8" s="7" customFormat="1" ht="12.75" x14ac:dyDescent="0.2">
      <c r="A91" s="58">
        <v>3295</v>
      </c>
      <c r="B91" s="5" t="s">
        <v>76</v>
      </c>
      <c r="C91" s="6">
        <f>C93+C92</f>
        <v>10688</v>
      </c>
      <c r="D91" s="6">
        <f t="shared" ref="D91:F91" si="33">D93+D92</f>
        <v>10000</v>
      </c>
      <c r="E91" s="6">
        <f t="shared" si="33"/>
        <v>10000</v>
      </c>
      <c r="F91" s="6">
        <f t="shared" si="33"/>
        <v>11512</v>
      </c>
      <c r="G91" s="6">
        <f t="shared" si="24"/>
        <v>107.70958083832336</v>
      </c>
      <c r="H91" s="6">
        <f t="shared" si="25"/>
        <v>115.12</v>
      </c>
    </row>
    <row r="92" spans="1:8" s="17" customFormat="1" ht="12.75" x14ac:dyDescent="0.2">
      <c r="A92" s="56">
        <v>32952</v>
      </c>
      <c r="B92" s="15" t="s">
        <v>119</v>
      </c>
      <c r="C92" s="80">
        <v>0</v>
      </c>
      <c r="D92" s="12">
        <v>0</v>
      </c>
      <c r="E92" s="12">
        <v>0</v>
      </c>
      <c r="F92" s="12">
        <v>1350</v>
      </c>
      <c r="G92" s="11">
        <v>0</v>
      </c>
      <c r="H92" s="12">
        <v>0</v>
      </c>
    </row>
    <row r="93" spans="1:8" s="17" customFormat="1" ht="12.75" x14ac:dyDescent="0.2">
      <c r="A93" s="56">
        <v>32955</v>
      </c>
      <c r="B93" s="15" t="s">
        <v>77</v>
      </c>
      <c r="C93" s="35">
        <v>10688</v>
      </c>
      <c r="D93" s="12">
        <v>10000</v>
      </c>
      <c r="E93" s="12">
        <v>10000</v>
      </c>
      <c r="F93" s="12">
        <v>10162</v>
      </c>
      <c r="G93" s="11">
        <f t="shared" si="24"/>
        <v>95.078592814371248</v>
      </c>
      <c r="H93" s="12">
        <f t="shared" si="25"/>
        <v>101.62</v>
      </c>
    </row>
    <row r="94" spans="1:8" s="7" customFormat="1" ht="12.75" x14ac:dyDescent="0.2">
      <c r="A94" s="58">
        <v>3296</v>
      </c>
      <c r="B94" s="5" t="s">
        <v>120</v>
      </c>
      <c r="C94" s="74">
        <f>C95</f>
        <v>0</v>
      </c>
      <c r="D94" s="74">
        <f t="shared" ref="D94:F94" si="34">D95</f>
        <v>0</v>
      </c>
      <c r="E94" s="74">
        <f t="shared" si="34"/>
        <v>0</v>
      </c>
      <c r="F94" s="74">
        <f t="shared" si="34"/>
        <v>4125</v>
      </c>
      <c r="G94" s="6">
        <v>0</v>
      </c>
      <c r="H94" s="6">
        <v>0</v>
      </c>
    </row>
    <row r="95" spans="1:8" s="17" customFormat="1" ht="12.75" x14ac:dyDescent="0.2">
      <c r="A95" s="56">
        <v>32961</v>
      </c>
      <c r="B95" s="15" t="s">
        <v>120</v>
      </c>
      <c r="C95" s="71">
        <v>0</v>
      </c>
      <c r="D95" s="12">
        <v>0</v>
      </c>
      <c r="E95" s="12">
        <v>0</v>
      </c>
      <c r="F95" s="12">
        <v>4125</v>
      </c>
      <c r="G95" s="11">
        <v>0</v>
      </c>
      <c r="H95" s="12">
        <v>0</v>
      </c>
    </row>
    <row r="96" spans="1:8" s="7" customFormat="1" ht="12.75" x14ac:dyDescent="0.2">
      <c r="A96" s="58">
        <v>3299</v>
      </c>
      <c r="B96" s="5" t="s">
        <v>78</v>
      </c>
      <c r="C96" s="6">
        <f>C97</f>
        <v>4640</v>
      </c>
      <c r="D96" s="6">
        <f t="shared" ref="D96:F96" si="35">D97</f>
        <v>114000</v>
      </c>
      <c r="E96" s="6">
        <f t="shared" si="35"/>
        <v>114000</v>
      </c>
      <c r="F96" s="6">
        <f t="shared" si="35"/>
        <v>5460</v>
      </c>
      <c r="G96" s="6">
        <f t="shared" si="24"/>
        <v>117.67241379310344</v>
      </c>
      <c r="H96" s="6">
        <f t="shared" si="25"/>
        <v>4.7894736842105257</v>
      </c>
    </row>
    <row r="97" spans="1:9" s="1" customFormat="1" x14ac:dyDescent="0.25">
      <c r="A97" s="56">
        <v>32999</v>
      </c>
      <c r="B97" s="15" t="s">
        <v>79</v>
      </c>
      <c r="C97" s="11">
        <v>4640</v>
      </c>
      <c r="D97" s="11">
        <v>114000</v>
      </c>
      <c r="E97" s="11">
        <v>114000</v>
      </c>
      <c r="F97" s="70">
        <v>5460</v>
      </c>
      <c r="G97" s="11">
        <f t="shared" si="24"/>
        <v>117.67241379310344</v>
      </c>
      <c r="H97" s="12">
        <f t="shared" si="25"/>
        <v>4.7894736842105257</v>
      </c>
    </row>
    <row r="98" spans="1:9" s="45" customFormat="1" x14ac:dyDescent="0.25">
      <c r="A98" s="54">
        <v>34</v>
      </c>
      <c r="B98" s="2" t="s">
        <v>80</v>
      </c>
      <c r="C98" s="4">
        <f>C99</f>
        <v>2533</v>
      </c>
      <c r="D98" s="4">
        <f t="shared" ref="D98" si="36">D99</f>
        <v>2000</v>
      </c>
      <c r="E98" s="4">
        <f t="shared" ref="E98" si="37">E99</f>
        <v>3000</v>
      </c>
      <c r="F98" s="4">
        <f t="shared" ref="F98" si="38">F99</f>
        <v>7144</v>
      </c>
      <c r="G98" s="4">
        <f t="shared" si="24"/>
        <v>282.03711014607188</v>
      </c>
      <c r="H98" s="39">
        <f t="shared" si="25"/>
        <v>238.13333333333335</v>
      </c>
    </row>
    <row r="99" spans="1:9" s="45" customFormat="1" x14ac:dyDescent="0.25">
      <c r="A99" s="54">
        <v>343</v>
      </c>
      <c r="B99" s="2" t="s">
        <v>81</v>
      </c>
      <c r="C99" s="4">
        <f>C100+C102</f>
        <v>2533</v>
      </c>
      <c r="D99" s="4">
        <f t="shared" ref="D99:F99" si="39">D100+D102</f>
        <v>2000</v>
      </c>
      <c r="E99" s="4">
        <f t="shared" si="39"/>
        <v>3000</v>
      </c>
      <c r="F99" s="4">
        <f t="shared" si="39"/>
        <v>7144</v>
      </c>
      <c r="G99" s="4">
        <f t="shared" si="24"/>
        <v>282.03711014607188</v>
      </c>
      <c r="H99" s="39">
        <f t="shared" si="25"/>
        <v>238.13333333333335</v>
      </c>
    </row>
    <row r="100" spans="1:9" s="7" customFormat="1" ht="12.75" x14ac:dyDescent="0.2">
      <c r="A100" s="58">
        <v>3431</v>
      </c>
      <c r="B100" s="5" t="s">
        <v>82</v>
      </c>
      <c r="C100" s="6">
        <f>C101</f>
        <v>2533</v>
      </c>
      <c r="D100" s="6">
        <f t="shared" ref="D100:F100" si="40">D101</f>
        <v>2000</v>
      </c>
      <c r="E100" s="6">
        <f t="shared" si="40"/>
        <v>3000</v>
      </c>
      <c r="F100" s="6">
        <f t="shared" si="40"/>
        <v>3215</v>
      </c>
      <c r="G100" s="6">
        <f t="shared" si="24"/>
        <v>126.92459534149229</v>
      </c>
      <c r="H100" s="6">
        <f t="shared" si="25"/>
        <v>107.16666666666667</v>
      </c>
    </row>
    <row r="101" spans="1:9" s="1" customFormat="1" x14ac:dyDescent="0.25">
      <c r="A101" s="59">
        <v>34311</v>
      </c>
      <c r="B101" s="10" t="s">
        <v>83</v>
      </c>
      <c r="C101" s="35">
        <v>2533</v>
      </c>
      <c r="D101" s="11">
        <v>2000</v>
      </c>
      <c r="E101" s="11">
        <v>3000</v>
      </c>
      <c r="F101" s="70">
        <v>3215</v>
      </c>
      <c r="G101" s="11">
        <f t="shared" si="24"/>
        <v>126.92459534149229</v>
      </c>
      <c r="H101" s="4">
        <f t="shared" si="25"/>
        <v>107.16666666666667</v>
      </c>
    </row>
    <row r="102" spans="1:9" s="7" customFormat="1" ht="12.75" x14ac:dyDescent="0.2">
      <c r="A102" s="58">
        <v>3433</v>
      </c>
      <c r="B102" s="5" t="s">
        <v>84</v>
      </c>
      <c r="C102" s="6">
        <v>0</v>
      </c>
      <c r="D102" s="6">
        <v>0</v>
      </c>
      <c r="E102" s="6">
        <v>0</v>
      </c>
      <c r="F102" s="75">
        <v>3929</v>
      </c>
      <c r="G102" s="6">
        <v>0</v>
      </c>
      <c r="H102" s="22">
        <v>0</v>
      </c>
    </row>
    <row r="103" spans="1:9" s="9" customFormat="1" ht="12.75" x14ac:dyDescent="0.2">
      <c r="A103" s="57">
        <v>37</v>
      </c>
      <c r="B103" s="8" t="s">
        <v>123</v>
      </c>
      <c r="C103" s="39">
        <f>C104</f>
        <v>0</v>
      </c>
      <c r="D103" s="39">
        <f t="shared" ref="D103:F104" si="41">D104</f>
        <v>0</v>
      </c>
      <c r="E103" s="39">
        <f t="shared" si="41"/>
        <v>0</v>
      </c>
      <c r="F103" s="39">
        <f t="shared" si="41"/>
        <v>1248</v>
      </c>
      <c r="G103" s="39">
        <v>0</v>
      </c>
      <c r="H103" s="39">
        <v>0</v>
      </c>
    </row>
    <row r="104" spans="1:9" s="7" customFormat="1" ht="12.75" x14ac:dyDescent="0.2">
      <c r="A104" s="58">
        <v>372</v>
      </c>
      <c r="B104" s="5" t="s">
        <v>121</v>
      </c>
      <c r="C104" s="6">
        <f>C105</f>
        <v>0</v>
      </c>
      <c r="D104" s="6">
        <f t="shared" si="41"/>
        <v>0</v>
      </c>
      <c r="E104" s="6">
        <f t="shared" si="41"/>
        <v>0</v>
      </c>
      <c r="F104" s="6">
        <f t="shared" si="41"/>
        <v>1248</v>
      </c>
      <c r="G104" s="6">
        <v>0</v>
      </c>
      <c r="H104" s="22">
        <v>0</v>
      </c>
    </row>
    <row r="105" spans="1:9" s="17" customFormat="1" ht="12.75" x14ac:dyDescent="0.2">
      <c r="A105" s="56">
        <v>3722</v>
      </c>
      <c r="B105" s="15" t="s">
        <v>122</v>
      </c>
      <c r="C105" s="12">
        <v>0</v>
      </c>
      <c r="D105" s="12">
        <v>0</v>
      </c>
      <c r="E105" s="12">
        <v>0</v>
      </c>
      <c r="F105" s="72">
        <v>1248</v>
      </c>
      <c r="G105" s="11">
        <v>0</v>
      </c>
      <c r="H105" s="4">
        <v>0</v>
      </c>
    </row>
    <row r="106" spans="1:9" s="40" customFormat="1" x14ac:dyDescent="0.25">
      <c r="A106" s="53"/>
      <c r="B106" s="37" t="s">
        <v>85</v>
      </c>
      <c r="C106" s="41">
        <f>C8</f>
        <v>3257865</v>
      </c>
      <c r="D106" s="41">
        <f>D8</f>
        <v>3724000</v>
      </c>
      <c r="E106" s="41">
        <f>E8</f>
        <v>3366056</v>
      </c>
      <c r="F106" s="41">
        <f>F8</f>
        <v>3357069</v>
      </c>
      <c r="G106" s="77">
        <f>G8</f>
        <v>103.0450617198687</v>
      </c>
      <c r="H106" s="38">
        <f t="shared" si="25"/>
        <v>99.733010977832819</v>
      </c>
    </row>
    <row r="107" spans="1:9" s="25" customFormat="1" x14ac:dyDescent="0.25">
      <c r="A107" s="60"/>
      <c r="B107" s="23"/>
      <c r="C107" s="23"/>
      <c r="D107" s="24"/>
      <c r="E107" s="24"/>
      <c r="F107" s="24"/>
      <c r="G107" s="24"/>
      <c r="H107" s="24"/>
    </row>
    <row r="108" spans="1:9" s="45" customFormat="1" x14ac:dyDescent="0.25">
      <c r="A108" s="61">
        <v>4</v>
      </c>
      <c r="B108" s="43" t="s">
        <v>104</v>
      </c>
      <c r="C108" s="42">
        <f>C109+C119</f>
        <v>177557</v>
      </c>
      <c r="D108" s="42">
        <f>D109+D119</f>
        <v>0</v>
      </c>
      <c r="E108" s="42">
        <f>E109+E119</f>
        <v>62650</v>
      </c>
      <c r="F108" s="42">
        <f>F109+F119</f>
        <v>58547</v>
      </c>
      <c r="G108" s="42">
        <f>F108/C108*100</f>
        <v>32.973636634996083</v>
      </c>
      <c r="H108" s="42">
        <f>F108/E108*100</f>
        <v>93.450917797286507</v>
      </c>
      <c r="I108" s="82"/>
    </row>
    <row r="109" spans="1:9" s="45" customFormat="1" ht="15" customHeight="1" x14ac:dyDescent="0.25">
      <c r="A109" s="54">
        <v>42</v>
      </c>
      <c r="B109" s="2" t="s">
        <v>111</v>
      </c>
      <c r="C109" s="3">
        <f>C110+C116</f>
        <v>32490</v>
      </c>
      <c r="D109" s="3">
        <f t="shared" ref="D109:F109" si="42">D110+D116</f>
        <v>0</v>
      </c>
      <c r="E109" s="3">
        <f t="shared" si="42"/>
        <v>62650</v>
      </c>
      <c r="F109" s="3">
        <f t="shared" si="42"/>
        <v>58547</v>
      </c>
      <c r="G109" s="82">
        <f t="shared" ref="G109:G122" si="43">F109/C109*100</f>
        <v>180.20006155740228</v>
      </c>
      <c r="H109" s="82">
        <f t="shared" ref="H109:H118" si="44">F109/E109*100</f>
        <v>93.450917797286507</v>
      </c>
    </row>
    <row r="110" spans="1:9" s="45" customFormat="1" ht="12" customHeight="1" x14ac:dyDescent="0.25">
      <c r="A110" s="57">
        <v>422</v>
      </c>
      <c r="B110" s="8" t="s">
        <v>106</v>
      </c>
      <c r="C110" s="27">
        <f>C111+C114</f>
        <v>31438</v>
      </c>
      <c r="D110" s="27">
        <f t="shared" ref="D110:F110" si="45">D111+D114</f>
        <v>0</v>
      </c>
      <c r="E110" s="27">
        <f t="shared" si="45"/>
        <v>7000</v>
      </c>
      <c r="F110" s="27">
        <f t="shared" si="45"/>
        <v>3178</v>
      </c>
      <c r="G110" s="82">
        <f t="shared" si="43"/>
        <v>10.108785546154335</v>
      </c>
      <c r="H110" s="82">
        <f t="shared" si="44"/>
        <v>45.4</v>
      </c>
    </row>
    <row r="111" spans="1:9" s="7" customFormat="1" ht="12.75" x14ac:dyDescent="0.2">
      <c r="A111" s="58">
        <v>4221</v>
      </c>
      <c r="B111" s="5" t="s">
        <v>107</v>
      </c>
      <c r="C111" s="28">
        <f>C112+C113</f>
        <v>31438</v>
      </c>
      <c r="D111" s="28">
        <f t="shared" ref="D111:F111" si="46">D112+D113</f>
        <v>0</v>
      </c>
      <c r="E111" s="28">
        <f t="shared" si="46"/>
        <v>0</v>
      </c>
      <c r="F111" s="28">
        <f t="shared" si="46"/>
        <v>3178</v>
      </c>
      <c r="G111" s="84">
        <f t="shared" si="43"/>
        <v>10.108785546154335</v>
      </c>
      <c r="H111" s="84">
        <v>0</v>
      </c>
    </row>
    <row r="112" spans="1:9" s="1" customFormat="1" x14ac:dyDescent="0.25">
      <c r="A112" s="59">
        <v>42211</v>
      </c>
      <c r="B112" s="10" t="s">
        <v>108</v>
      </c>
      <c r="C112" s="26">
        <v>14111</v>
      </c>
      <c r="D112" s="11">
        <v>0</v>
      </c>
      <c r="E112" s="11">
        <v>0</v>
      </c>
      <c r="F112" s="11">
        <v>0</v>
      </c>
      <c r="G112" s="81">
        <f t="shared" si="43"/>
        <v>0</v>
      </c>
      <c r="H112" s="83">
        <v>0</v>
      </c>
    </row>
    <row r="113" spans="1:8" s="1" customFormat="1" x14ac:dyDescent="0.25">
      <c r="A113" s="59">
        <v>42212</v>
      </c>
      <c r="B113" s="10" t="s">
        <v>109</v>
      </c>
      <c r="C113" s="26">
        <v>17327</v>
      </c>
      <c r="D113" s="11">
        <v>0</v>
      </c>
      <c r="E113" s="11">
        <v>0</v>
      </c>
      <c r="F113" s="11">
        <v>3178</v>
      </c>
      <c r="G113" s="81">
        <f t="shared" si="43"/>
        <v>18.341317019680268</v>
      </c>
      <c r="H113" s="83">
        <v>0</v>
      </c>
    </row>
    <row r="114" spans="1:8" s="34" customFormat="1" x14ac:dyDescent="0.25">
      <c r="A114" s="55">
        <v>4227</v>
      </c>
      <c r="B114" s="32" t="s">
        <v>115</v>
      </c>
      <c r="C114" s="49">
        <f>C115</f>
        <v>0</v>
      </c>
      <c r="D114" s="49">
        <f t="shared" ref="D114:F114" si="47">D115</f>
        <v>0</v>
      </c>
      <c r="E114" s="49">
        <f t="shared" si="47"/>
        <v>7000</v>
      </c>
      <c r="F114" s="49">
        <f t="shared" si="47"/>
        <v>0</v>
      </c>
      <c r="G114" s="81">
        <v>0</v>
      </c>
      <c r="H114" s="83">
        <f t="shared" si="44"/>
        <v>0</v>
      </c>
    </row>
    <row r="115" spans="1:8" s="1" customFormat="1" x14ac:dyDescent="0.25">
      <c r="A115" s="59">
        <v>42273</v>
      </c>
      <c r="B115" s="10" t="s">
        <v>116</v>
      </c>
      <c r="C115" s="26">
        <v>0</v>
      </c>
      <c r="D115" s="11">
        <v>0</v>
      </c>
      <c r="E115" s="11">
        <v>7000</v>
      </c>
      <c r="F115" s="11">
        <v>0</v>
      </c>
      <c r="G115" s="81">
        <v>0</v>
      </c>
      <c r="H115" s="83">
        <f t="shared" si="44"/>
        <v>0</v>
      </c>
    </row>
    <row r="116" spans="1:8" s="45" customFormat="1" x14ac:dyDescent="0.25">
      <c r="A116" s="54">
        <v>424</v>
      </c>
      <c r="B116" s="2" t="s">
        <v>110</v>
      </c>
      <c r="C116" s="2">
        <f>C117</f>
        <v>1052</v>
      </c>
      <c r="D116" s="2">
        <f t="shared" ref="D116:F117" si="48">D117</f>
        <v>0</v>
      </c>
      <c r="E116" s="2">
        <f t="shared" si="48"/>
        <v>55650</v>
      </c>
      <c r="F116" s="2">
        <f t="shared" si="48"/>
        <v>55369</v>
      </c>
      <c r="G116" s="82">
        <f t="shared" si="43"/>
        <v>5263.2129277566537</v>
      </c>
      <c r="H116" s="85">
        <f t="shared" si="44"/>
        <v>99.49505840071879</v>
      </c>
    </row>
    <row r="117" spans="1:8" s="34" customFormat="1" x14ac:dyDescent="0.25">
      <c r="A117" s="55">
        <v>4241</v>
      </c>
      <c r="B117" s="32" t="s">
        <v>86</v>
      </c>
      <c r="C117" s="32">
        <f>C118</f>
        <v>1052</v>
      </c>
      <c r="D117" s="32">
        <f t="shared" si="48"/>
        <v>0</v>
      </c>
      <c r="E117" s="32">
        <f t="shared" si="48"/>
        <v>55650</v>
      </c>
      <c r="F117" s="32">
        <f t="shared" si="48"/>
        <v>55369</v>
      </c>
      <c r="G117" s="81">
        <f t="shared" si="43"/>
        <v>5263.2129277566537</v>
      </c>
      <c r="H117" s="83">
        <f t="shared" si="44"/>
        <v>99.49505840071879</v>
      </c>
    </row>
    <row r="118" spans="1:8" s="1" customFormat="1" x14ac:dyDescent="0.25">
      <c r="A118" s="59">
        <v>42411</v>
      </c>
      <c r="B118" s="10" t="s">
        <v>86</v>
      </c>
      <c r="C118" s="10">
        <v>1052</v>
      </c>
      <c r="D118" s="11">
        <v>0</v>
      </c>
      <c r="E118" s="11">
        <v>55650</v>
      </c>
      <c r="F118" s="70">
        <v>55369</v>
      </c>
      <c r="G118" s="81">
        <f t="shared" si="43"/>
        <v>5263.2129277566537</v>
      </c>
      <c r="H118" s="83">
        <f t="shared" si="44"/>
        <v>99.49505840071879</v>
      </c>
    </row>
    <row r="119" spans="1:8" s="45" customFormat="1" x14ac:dyDescent="0.25">
      <c r="A119" s="54">
        <v>45</v>
      </c>
      <c r="B119" s="2" t="s">
        <v>112</v>
      </c>
      <c r="C119" s="3">
        <f>C120</f>
        <v>145067</v>
      </c>
      <c r="D119" s="3">
        <f t="shared" ref="D119:F121" si="49">D120</f>
        <v>0</v>
      </c>
      <c r="E119" s="3">
        <f t="shared" si="49"/>
        <v>0</v>
      </c>
      <c r="F119" s="3">
        <f t="shared" si="49"/>
        <v>0</v>
      </c>
      <c r="G119" s="82">
        <f t="shared" si="43"/>
        <v>0</v>
      </c>
      <c r="H119" s="85">
        <v>0</v>
      </c>
    </row>
    <row r="120" spans="1:8" s="45" customFormat="1" x14ac:dyDescent="0.25">
      <c r="A120" s="54">
        <v>451</v>
      </c>
      <c r="B120" s="2" t="s">
        <v>113</v>
      </c>
      <c r="C120" s="3">
        <f>C121</f>
        <v>145067</v>
      </c>
      <c r="D120" s="3">
        <f t="shared" si="49"/>
        <v>0</v>
      </c>
      <c r="E120" s="3">
        <f t="shared" si="49"/>
        <v>0</v>
      </c>
      <c r="F120" s="3">
        <f t="shared" si="49"/>
        <v>0</v>
      </c>
      <c r="G120" s="82">
        <f t="shared" si="43"/>
        <v>0</v>
      </c>
      <c r="H120" s="85">
        <v>0</v>
      </c>
    </row>
    <row r="121" spans="1:8" s="34" customFormat="1" x14ac:dyDescent="0.25">
      <c r="A121" s="55">
        <v>4511</v>
      </c>
      <c r="B121" s="32" t="s">
        <v>113</v>
      </c>
      <c r="C121" s="49">
        <f>C122</f>
        <v>145067</v>
      </c>
      <c r="D121" s="49">
        <f t="shared" si="49"/>
        <v>0</v>
      </c>
      <c r="E121" s="49">
        <f t="shared" si="49"/>
        <v>0</v>
      </c>
      <c r="F121" s="49">
        <f t="shared" si="49"/>
        <v>0</v>
      </c>
      <c r="G121" s="81">
        <f t="shared" si="43"/>
        <v>0</v>
      </c>
      <c r="H121" s="83">
        <v>0</v>
      </c>
    </row>
    <row r="122" spans="1:8" s="1" customFormat="1" x14ac:dyDescent="0.25">
      <c r="A122" s="59">
        <v>45111</v>
      </c>
      <c r="B122" s="10" t="s">
        <v>113</v>
      </c>
      <c r="C122" s="26">
        <v>145067</v>
      </c>
      <c r="D122" s="11">
        <v>0</v>
      </c>
      <c r="E122" s="11">
        <v>0</v>
      </c>
      <c r="F122" s="11">
        <v>0</v>
      </c>
      <c r="G122" s="81">
        <f t="shared" si="43"/>
        <v>0</v>
      </c>
      <c r="H122" s="83">
        <v>0</v>
      </c>
    </row>
    <row r="123" spans="1:8" s="1" customFormat="1" x14ac:dyDescent="0.25">
      <c r="A123" s="62"/>
      <c r="B123" s="43" t="s">
        <v>105</v>
      </c>
      <c r="C123" s="44">
        <f t="shared" ref="C123:H123" si="50">C108</f>
        <v>177557</v>
      </c>
      <c r="D123" s="44">
        <f t="shared" si="50"/>
        <v>0</v>
      </c>
      <c r="E123" s="44">
        <f t="shared" si="50"/>
        <v>62650</v>
      </c>
      <c r="F123" s="44">
        <f t="shared" si="50"/>
        <v>58547</v>
      </c>
      <c r="G123" s="78">
        <f t="shared" si="50"/>
        <v>32.973636634996083</v>
      </c>
      <c r="H123" s="44">
        <f t="shared" si="50"/>
        <v>93.450917797286507</v>
      </c>
    </row>
    <row r="124" spans="1:8" s="1" customFormat="1" x14ac:dyDescent="0.25">
      <c r="A124" s="63"/>
      <c r="B124" s="18"/>
      <c r="C124" s="4"/>
      <c r="D124" s="4"/>
      <c r="E124" s="4"/>
      <c r="F124" s="4"/>
      <c r="G124" s="11"/>
      <c r="H124" s="4"/>
    </row>
    <row r="125" spans="1:8" s="29" customFormat="1" ht="12.75" x14ac:dyDescent="0.2">
      <c r="A125" s="64"/>
      <c r="B125" s="65" t="s">
        <v>87</v>
      </c>
      <c r="C125" s="66">
        <f t="shared" ref="C125:H125" si="51">C106+C123</f>
        <v>3435422</v>
      </c>
      <c r="D125" s="66">
        <f t="shared" si="51"/>
        <v>3724000</v>
      </c>
      <c r="E125" s="66">
        <f t="shared" si="51"/>
        <v>3428706</v>
      </c>
      <c r="F125" s="66">
        <f t="shared" si="51"/>
        <v>3415616</v>
      </c>
      <c r="G125" s="79">
        <f t="shared" si="51"/>
        <v>136.0186983548648</v>
      </c>
      <c r="H125" s="66">
        <f t="shared" si="51"/>
        <v>193.18392877511934</v>
      </c>
    </row>
  </sheetData>
  <conditionalFormatting sqref="C12">
    <cfRule type="cellIs" dxfId="61" priority="59" stopIfTrue="1" operator="notEqual">
      <formula>ROUND(C12,0)</formula>
    </cfRule>
    <cfRule type="cellIs" dxfId="60" priority="60" stopIfTrue="1" operator="lessThan">
      <formula>0</formula>
    </cfRule>
  </conditionalFormatting>
  <conditionalFormatting sqref="C13">
    <cfRule type="cellIs" dxfId="59" priority="57" stopIfTrue="1" operator="notEqual">
      <formula>ROUND(C13,0)</formula>
    </cfRule>
    <cfRule type="cellIs" dxfId="58" priority="58" stopIfTrue="1" operator="lessThan">
      <formula>0</formula>
    </cfRule>
  </conditionalFormatting>
  <conditionalFormatting sqref="C14">
    <cfRule type="cellIs" dxfId="57" priority="55" stopIfTrue="1" operator="notEqual">
      <formula>ROUND(C14,0)</formula>
    </cfRule>
    <cfRule type="cellIs" dxfId="56" priority="56" stopIfTrue="1" operator="lessThan">
      <formula>0</formula>
    </cfRule>
  </conditionalFormatting>
  <conditionalFormatting sqref="C24:C25">
    <cfRule type="cellIs" dxfId="55" priority="53" stopIfTrue="1" operator="notEqual">
      <formula>ROUND(C24,0)</formula>
    </cfRule>
    <cfRule type="cellIs" dxfId="54" priority="54" stopIfTrue="1" operator="lessThan">
      <formula>0</formula>
    </cfRule>
  </conditionalFormatting>
  <conditionalFormatting sqref="C33">
    <cfRule type="cellIs" dxfId="53" priority="51" stopIfTrue="1" operator="notEqual">
      <formula>ROUND(C33,0)</formula>
    </cfRule>
    <cfRule type="cellIs" dxfId="52" priority="52" stopIfTrue="1" operator="lessThan">
      <formula>0</formula>
    </cfRule>
  </conditionalFormatting>
  <conditionalFormatting sqref="C36">
    <cfRule type="cellIs" dxfId="51" priority="49" stopIfTrue="1" operator="notEqual">
      <formula>ROUND(C36,0)</formula>
    </cfRule>
    <cfRule type="cellIs" dxfId="50" priority="50" stopIfTrue="1" operator="lessThan">
      <formula>0</formula>
    </cfRule>
  </conditionalFormatting>
  <conditionalFormatting sqref="C38">
    <cfRule type="cellIs" dxfId="49" priority="47" stopIfTrue="1" operator="notEqual">
      <formula>ROUND(C38,0)</formula>
    </cfRule>
    <cfRule type="cellIs" dxfId="48" priority="48" stopIfTrue="1" operator="lessThan">
      <formula>0</formula>
    </cfRule>
  </conditionalFormatting>
  <conditionalFormatting sqref="C57">
    <cfRule type="cellIs" dxfId="47" priority="45" stopIfTrue="1" operator="notEqual">
      <formula>ROUND(C57,0)</formula>
    </cfRule>
    <cfRule type="cellIs" dxfId="46" priority="46" stopIfTrue="1" operator="lessThan">
      <formula>0</formula>
    </cfRule>
  </conditionalFormatting>
  <conditionalFormatting sqref="C59">
    <cfRule type="cellIs" dxfId="45" priority="43" stopIfTrue="1" operator="notEqual">
      <formula>ROUND(C59,0)</formula>
    </cfRule>
    <cfRule type="cellIs" dxfId="44" priority="44" stopIfTrue="1" operator="lessThan">
      <formula>0</formula>
    </cfRule>
  </conditionalFormatting>
  <conditionalFormatting sqref="C69:F69">
    <cfRule type="cellIs" dxfId="43" priority="41" stopIfTrue="1" operator="notEqual">
      <formula>ROUND(C69,0)</formula>
    </cfRule>
    <cfRule type="cellIs" dxfId="42" priority="42" stopIfTrue="1" operator="lessThan">
      <formula>0</formula>
    </cfRule>
  </conditionalFormatting>
  <conditionalFormatting sqref="C80">
    <cfRule type="cellIs" dxfId="41" priority="39" stopIfTrue="1" operator="notEqual">
      <formula>ROUND(C80,0)</formula>
    </cfRule>
    <cfRule type="cellIs" dxfId="40" priority="40" stopIfTrue="1" operator="lessThan">
      <formula>0</formula>
    </cfRule>
  </conditionalFormatting>
  <conditionalFormatting sqref="C82">
    <cfRule type="cellIs" dxfId="39" priority="37" stopIfTrue="1" operator="notEqual">
      <formula>ROUND(C82,0)</formula>
    </cfRule>
    <cfRule type="cellIs" dxfId="38" priority="38" stopIfTrue="1" operator="lessThan">
      <formula>0</formula>
    </cfRule>
  </conditionalFormatting>
  <conditionalFormatting sqref="C84">
    <cfRule type="cellIs" dxfId="37" priority="35" stopIfTrue="1" operator="notEqual">
      <formula>ROUND(C84,0)</formula>
    </cfRule>
    <cfRule type="cellIs" dxfId="36" priority="36" stopIfTrue="1" operator="lessThan">
      <formula>0</formula>
    </cfRule>
  </conditionalFormatting>
  <conditionalFormatting sqref="C87">
    <cfRule type="cellIs" dxfId="35" priority="33" stopIfTrue="1" operator="notEqual">
      <formula>ROUND(C87,0)</formula>
    </cfRule>
    <cfRule type="cellIs" dxfId="34" priority="34" stopIfTrue="1" operator="lessThan">
      <formula>0</formula>
    </cfRule>
  </conditionalFormatting>
  <conditionalFormatting sqref="C90">
    <cfRule type="cellIs" dxfId="33" priority="31" stopIfTrue="1" operator="notEqual">
      <formula>ROUND(C90,0)</formula>
    </cfRule>
    <cfRule type="cellIs" dxfId="32" priority="32" stopIfTrue="1" operator="lessThan">
      <formula>0</formula>
    </cfRule>
  </conditionalFormatting>
  <conditionalFormatting sqref="C93:C95 D94:F94">
    <cfRule type="cellIs" dxfId="31" priority="29" stopIfTrue="1" operator="notEqual">
      <formula>ROUND(C93,0)</formula>
    </cfRule>
    <cfRule type="cellIs" dxfId="30" priority="30" stopIfTrue="1" operator="lessThan">
      <formula>0</formula>
    </cfRule>
  </conditionalFormatting>
  <conditionalFormatting sqref="C101">
    <cfRule type="cellIs" dxfId="29" priority="27" stopIfTrue="1" operator="notEqual">
      <formula>ROUND(C101,0)</formula>
    </cfRule>
    <cfRule type="cellIs" dxfId="28" priority="28" stopIfTrue="1" operator="lessThan">
      <formula>0</formula>
    </cfRule>
  </conditionalFormatting>
  <conditionalFormatting sqref="F13">
    <cfRule type="cellIs" dxfId="27" priority="25" stopIfTrue="1" operator="notEqual">
      <formula>ROUND(F13,0)</formula>
    </cfRule>
    <cfRule type="cellIs" dxfId="26" priority="26" stopIfTrue="1" operator="lessThan">
      <formula>0</formula>
    </cfRule>
  </conditionalFormatting>
  <conditionalFormatting sqref="F14">
    <cfRule type="cellIs" dxfId="25" priority="23" stopIfTrue="1" operator="notEqual">
      <formula>ROUND(F14,0)</formula>
    </cfRule>
    <cfRule type="cellIs" dxfId="24" priority="24" stopIfTrue="1" operator="lessThan">
      <formula>0</formula>
    </cfRule>
  </conditionalFormatting>
  <conditionalFormatting sqref="F24">
    <cfRule type="cellIs" dxfId="23" priority="21" stopIfTrue="1" operator="notEqual">
      <formula>ROUND(F24,0)</formula>
    </cfRule>
    <cfRule type="cellIs" dxfId="22" priority="22" stopIfTrue="1" operator="lessThan">
      <formula>0</formula>
    </cfRule>
  </conditionalFormatting>
  <conditionalFormatting sqref="F25">
    <cfRule type="cellIs" dxfId="21" priority="19" stopIfTrue="1" operator="notEqual">
      <formula>ROUND(F25,0)</formula>
    </cfRule>
    <cfRule type="cellIs" dxfId="20" priority="20" stopIfTrue="1" operator="lessThan">
      <formula>0</formula>
    </cfRule>
  </conditionalFormatting>
  <conditionalFormatting sqref="F33">
    <cfRule type="cellIs" dxfId="19" priority="17" stopIfTrue="1" operator="notEqual">
      <formula>ROUND(F33,0)</formula>
    </cfRule>
    <cfRule type="cellIs" dxfId="18" priority="18" stopIfTrue="1" operator="lessThan">
      <formula>0</formula>
    </cfRule>
  </conditionalFormatting>
  <conditionalFormatting sqref="C35">
    <cfRule type="cellIs" dxfId="17" priority="15" stopIfTrue="1" operator="notEqual">
      <formula>ROUND(C35,0)</formula>
    </cfRule>
    <cfRule type="cellIs" dxfId="16" priority="16" stopIfTrue="1" operator="lessThan">
      <formula>0</formula>
    </cfRule>
  </conditionalFormatting>
  <conditionalFormatting sqref="F80">
    <cfRule type="cellIs" dxfId="15" priority="13" stopIfTrue="1" operator="notEqual">
      <formula>ROUND(F80,0)</formula>
    </cfRule>
    <cfRule type="cellIs" dxfId="14" priority="14" stopIfTrue="1" operator="lessThan">
      <formula>0</formula>
    </cfRule>
  </conditionalFormatting>
  <conditionalFormatting sqref="F82">
    <cfRule type="cellIs" dxfId="13" priority="11" stopIfTrue="1" operator="notEqual">
      <formula>ROUND(F82,0)</formula>
    </cfRule>
    <cfRule type="cellIs" dxfId="12" priority="12" stopIfTrue="1" operator="lessThan">
      <formula>0</formula>
    </cfRule>
  </conditionalFormatting>
  <conditionalFormatting sqref="F84">
    <cfRule type="cellIs" dxfId="11" priority="9" stopIfTrue="1" operator="notEqual">
      <formula>ROUND(F84,0)</formula>
    </cfRule>
    <cfRule type="cellIs" dxfId="10" priority="10" stopIfTrue="1" operator="lessThan">
      <formula>0</formula>
    </cfRule>
  </conditionalFormatting>
  <conditionalFormatting sqref="F97">
    <cfRule type="cellIs" dxfId="9" priority="7" stopIfTrue="1" operator="notEqual">
      <formula>ROUND(F97,0)</formula>
    </cfRule>
    <cfRule type="cellIs" dxfId="8" priority="8" stopIfTrue="1" operator="lessThan">
      <formula>0</formula>
    </cfRule>
  </conditionalFormatting>
  <conditionalFormatting sqref="F101">
    <cfRule type="cellIs" dxfId="7" priority="5" stopIfTrue="1" operator="notEqual">
      <formula>ROUND(F101,0)</formula>
    </cfRule>
    <cfRule type="cellIs" dxfId="6" priority="6" stopIfTrue="1" operator="lessThan">
      <formula>0</formula>
    </cfRule>
  </conditionalFormatting>
  <conditionalFormatting sqref="F102 F105">
    <cfRule type="cellIs" dxfId="5" priority="3" stopIfTrue="1" operator="notEqual">
      <formula>ROUND(F102,0)</formula>
    </cfRule>
    <cfRule type="cellIs" dxfId="4" priority="4" stopIfTrue="1" operator="lessThan">
      <formula>0</formula>
    </cfRule>
  </conditionalFormatting>
  <conditionalFormatting sqref="F118">
    <cfRule type="cellIs" dxfId="3" priority="1" stopIfTrue="1" operator="notEqual">
      <formula>ROUND(F118,0)</formula>
    </cfRule>
    <cfRule type="cellIs" dxfId="2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12:C14 C24:C25 C33 C35:C36 C38 C57 C59 C69:F69 C80 C82 C84 C87 C90 C93:C95 C101 F13:F14 F24:F25 F33 F80 F82 F84 F118 F97 F101:F102 F105 D94:F94">
      <formula1>99999999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D29" sqref="D29"/>
    </sheetView>
  </sheetViews>
  <sheetFormatPr defaultRowHeight="15" x14ac:dyDescent="0.25"/>
  <cols>
    <col min="2" max="2" width="28.140625" customWidth="1"/>
    <col min="3" max="3" width="14.85546875" customWidth="1"/>
    <col min="4" max="4" width="15" customWidth="1"/>
    <col min="5" max="6" width="15.28515625" customWidth="1"/>
    <col min="7" max="7" width="13.5703125" customWidth="1"/>
    <col min="8" max="8" width="14.140625" customWidth="1"/>
  </cols>
  <sheetData>
    <row r="3" spans="1:8" ht="18.75" customHeight="1" x14ac:dyDescent="0.25">
      <c r="B3" s="86" t="s">
        <v>163</v>
      </c>
    </row>
    <row r="4" spans="1:8" ht="15" customHeight="1" x14ac:dyDescent="0.25">
      <c r="A4" s="87"/>
      <c r="B4" s="87"/>
      <c r="C4" s="130"/>
      <c r="D4" s="130"/>
      <c r="E4" s="130"/>
      <c r="F4" s="130"/>
      <c r="G4" s="130"/>
      <c r="H4" s="130"/>
    </row>
    <row r="5" spans="1:8" s="31" customFormat="1" ht="38.25" customHeight="1" x14ac:dyDescent="0.25">
      <c r="A5" s="51"/>
      <c r="B5" s="132" t="s">
        <v>162</v>
      </c>
      <c r="C5" s="30" t="s">
        <v>99</v>
      </c>
      <c r="D5" s="30" t="s">
        <v>100</v>
      </c>
      <c r="E5" s="30" t="s">
        <v>88</v>
      </c>
      <c r="F5" s="30" t="s">
        <v>89</v>
      </c>
      <c r="G5" s="30" t="s">
        <v>124</v>
      </c>
      <c r="H5" s="30" t="s">
        <v>98</v>
      </c>
    </row>
    <row r="6" spans="1:8" ht="15" customHeight="1" x14ac:dyDescent="0.25">
      <c r="A6" s="89" t="s">
        <v>90</v>
      </c>
      <c r="B6" s="88" t="s">
        <v>91</v>
      </c>
      <c r="C6" s="88" t="s">
        <v>92</v>
      </c>
      <c r="D6" s="88" t="s">
        <v>93</v>
      </c>
      <c r="E6" s="88" t="s">
        <v>94</v>
      </c>
      <c r="F6" s="88" t="s">
        <v>95</v>
      </c>
      <c r="G6" s="88" t="s">
        <v>96</v>
      </c>
      <c r="H6" s="88" t="s">
        <v>97</v>
      </c>
    </row>
    <row r="7" spans="1:8" s="102" customFormat="1" ht="15" customHeight="1" x14ac:dyDescent="0.2">
      <c r="A7" s="99">
        <v>6</v>
      </c>
      <c r="B7" s="100" t="s">
        <v>126</v>
      </c>
      <c r="C7" s="101">
        <f>C8+C11+C13+C15+C19</f>
        <v>3412020</v>
      </c>
      <c r="D7" s="101">
        <f>D8+D11+D13+D15+D19</f>
        <v>3724000</v>
      </c>
      <c r="E7" s="101">
        <f>E8+E11+E13+E15+E19</f>
        <v>3428706</v>
      </c>
      <c r="F7" s="101">
        <f>F8+F11+F13+F15+F19</f>
        <v>3440600</v>
      </c>
      <c r="G7" s="101">
        <f>F7/C7*100</f>
        <v>100.83762697756755</v>
      </c>
      <c r="H7" s="101">
        <f>F7/E7*100</f>
        <v>100.34689471771567</v>
      </c>
    </row>
    <row r="8" spans="1:8" ht="15" customHeight="1" x14ac:dyDescent="0.25">
      <c r="A8" s="54">
        <v>63</v>
      </c>
      <c r="B8" s="18" t="s">
        <v>127</v>
      </c>
      <c r="C8" s="4">
        <f>SUM(C9:C10)</f>
        <v>2727929</v>
      </c>
      <c r="D8" s="4">
        <f>SUM(D9:D10)</f>
        <v>3030000</v>
      </c>
      <c r="E8" s="4">
        <f>SUM(E9:E10)</f>
        <v>3085650</v>
      </c>
      <c r="F8" s="4">
        <f>SUM(F9:F10)</f>
        <v>3058588</v>
      </c>
      <c r="G8" s="4">
        <f t="shared" ref="G8:G22" si="0">F8/C8*100</f>
        <v>112.12124655737009</v>
      </c>
      <c r="H8" s="4">
        <f t="shared" ref="H8:H22" si="1">F8/E8*100</f>
        <v>99.122972469333845</v>
      </c>
    </row>
    <row r="9" spans="1:8" ht="15" customHeight="1" x14ac:dyDescent="0.25">
      <c r="A9" s="59">
        <v>63313</v>
      </c>
      <c r="B9" s="16" t="s">
        <v>128</v>
      </c>
      <c r="C9" s="11">
        <v>5000</v>
      </c>
      <c r="D9" s="11">
        <v>30000</v>
      </c>
      <c r="E9" s="11">
        <v>30000</v>
      </c>
      <c r="F9" s="11">
        <v>27950</v>
      </c>
      <c r="G9" s="12">
        <f t="shared" si="0"/>
        <v>559</v>
      </c>
      <c r="H9" s="12">
        <f t="shared" si="1"/>
        <v>93.166666666666657</v>
      </c>
    </row>
    <row r="10" spans="1:8" ht="15" customHeight="1" x14ac:dyDescent="0.25">
      <c r="A10" s="59">
        <v>63612</v>
      </c>
      <c r="B10" s="16" t="s">
        <v>129</v>
      </c>
      <c r="C10" s="91">
        <v>2722929</v>
      </c>
      <c r="D10" s="11">
        <v>3000000</v>
      </c>
      <c r="E10" s="11">
        <v>3055650</v>
      </c>
      <c r="F10" s="11">
        <v>3030638</v>
      </c>
      <c r="G10" s="12">
        <f t="shared" si="0"/>
        <v>111.30066189753754</v>
      </c>
      <c r="H10" s="12">
        <f t="shared" si="1"/>
        <v>99.18145075515848</v>
      </c>
    </row>
    <row r="11" spans="1:8" ht="15" customHeight="1" x14ac:dyDescent="0.25">
      <c r="A11" s="54">
        <v>64</v>
      </c>
      <c r="B11" s="18" t="s">
        <v>130</v>
      </c>
      <c r="C11" s="4">
        <f>SUM(C12:C12)</f>
        <v>5</v>
      </c>
      <c r="D11" s="4">
        <f>SUM(D12:D12)</f>
        <v>0</v>
      </c>
      <c r="E11" s="4">
        <f>SUM(E12:E12)</f>
        <v>0</v>
      </c>
      <c r="F11" s="4">
        <f>SUM(F12:F12)</f>
        <v>4</v>
      </c>
      <c r="G11" s="4">
        <f t="shared" si="0"/>
        <v>80</v>
      </c>
      <c r="H11" s="4">
        <v>0</v>
      </c>
    </row>
    <row r="12" spans="1:8" ht="15" customHeight="1" x14ac:dyDescent="0.25">
      <c r="A12" s="59">
        <v>6414</v>
      </c>
      <c r="B12" s="16" t="s">
        <v>140</v>
      </c>
      <c r="C12" s="92">
        <v>5</v>
      </c>
      <c r="D12" s="11">
        <v>0</v>
      </c>
      <c r="E12" s="11">
        <v>0</v>
      </c>
      <c r="F12" s="11">
        <v>4</v>
      </c>
      <c r="G12" s="12">
        <f t="shared" si="0"/>
        <v>80</v>
      </c>
      <c r="H12" s="12">
        <v>0</v>
      </c>
    </row>
    <row r="13" spans="1:8" ht="15" customHeight="1" x14ac:dyDescent="0.25">
      <c r="A13" s="54">
        <v>65</v>
      </c>
      <c r="B13" s="18" t="s">
        <v>131</v>
      </c>
      <c r="C13" s="4">
        <f>SUM(C14+K14)</f>
        <v>67220</v>
      </c>
      <c r="D13" s="4">
        <f>SUM(D14+L14)</f>
        <v>110000</v>
      </c>
      <c r="E13" s="4">
        <f>SUM(E14+M14)</f>
        <v>110000</v>
      </c>
      <c r="F13" s="4">
        <f>SUM(F14+N14)</f>
        <v>115224</v>
      </c>
      <c r="G13" s="4">
        <f t="shared" si="0"/>
        <v>171.41326986016068</v>
      </c>
      <c r="H13" s="4">
        <f t="shared" si="1"/>
        <v>104.74909090909091</v>
      </c>
    </row>
    <row r="14" spans="1:8" ht="15" customHeight="1" x14ac:dyDescent="0.25">
      <c r="A14" s="59">
        <v>65269</v>
      </c>
      <c r="B14" s="16" t="s">
        <v>132</v>
      </c>
      <c r="C14" s="90">
        <v>67220</v>
      </c>
      <c r="D14" s="11">
        <v>110000</v>
      </c>
      <c r="E14" s="11">
        <v>110000</v>
      </c>
      <c r="F14" s="93">
        <v>115224</v>
      </c>
      <c r="G14" s="12">
        <f t="shared" si="0"/>
        <v>171.41326986016068</v>
      </c>
      <c r="H14" s="12">
        <f t="shared" si="1"/>
        <v>104.74909090909091</v>
      </c>
    </row>
    <row r="15" spans="1:8" ht="15" customHeight="1" x14ac:dyDescent="0.25">
      <c r="A15" s="54">
        <v>66</v>
      </c>
      <c r="B15" s="18" t="s">
        <v>133</v>
      </c>
      <c r="C15" s="4">
        <f>SUM(C16:C18)</f>
        <v>4252</v>
      </c>
      <c r="D15" s="4">
        <f>SUM(D16:D18)</f>
        <v>4000</v>
      </c>
      <c r="E15" s="4">
        <f>SUM(E16:E18)</f>
        <v>4000</v>
      </c>
      <c r="F15" s="4">
        <f>SUM(F16:F18)</f>
        <v>626</v>
      </c>
      <c r="G15" s="4">
        <f t="shared" si="0"/>
        <v>14.722483537158984</v>
      </c>
      <c r="H15" s="4">
        <f t="shared" si="1"/>
        <v>15.65</v>
      </c>
    </row>
    <row r="16" spans="1:8" ht="15" customHeight="1" x14ac:dyDescent="0.25">
      <c r="A16" s="59">
        <v>66142</v>
      </c>
      <c r="B16" s="16" t="s">
        <v>134</v>
      </c>
      <c r="C16" s="90">
        <v>1700</v>
      </c>
      <c r="D16" s="11">
        <v>3000</v>
      </c>
      <c r="E16" s="11">
        <v>3000</v>
      </c>
      <c r="F16" s="11">
        <v>0</v>
      </c>
      <c r="G16" s="12">
        <f t="shared" si="0"/>
        <v>0</v>
      </c>
      <c r="H16" s="12">
        <f t="shared" si="1"/>
        <v>0</v>
      </c>
    </row>
    <row r="17" spans="1:8" ht="15" customHeight="1" x14ac:dyDescent="0.25">
      <c r="A17" s="59">
        <v>66151</v>
      </c>
      <c r="B17" s="16" t="s">
        <v>135</v>
      </c>
      <c r="C17" s="90">
        <v>2250</v>
      </c>
      <c r="D17" s="11">
        <v>0</v>
      </c>
      <c r="E17" s="11">
        <v>0</v>
      </c>
      <c r="F17" s="90">
        <v>296</v>
      </c>
      <c r="G17" s="12">
        <f t="shared" si="0"/>
        <v>13.155555555555557</v>
      </c>
      <c r="H17" s="12">
        <v>0</v>
      </c>
    </row>
    <row r="18" spans="1:8" ht="15" customHeight="1" x14ac:dyDescent="0.25">
      <c r="A18" s="59">
        <v>66314</v>
      </c>
      <c r="B18" s="16" t="s">
        <v>136</v>
      </c>
      <c r="C18" s="90">
        <v>302</v>
      </c>
      <c r="D18" s="11">
        <v>1000</v>
      </c>
      <c r="E18" s="11">
        <v>1000</v>
      </c>
      <c r="F18" s="90">
        <v>330</v>
      </c>
      <c r="G18" s="12">
        <f t="shared" si="0"/>
        <v>109.27152317880795</v>
      </c>
      <c r="H18" s="12">
        <f t="shared" si="1"/>
        <v>33</v>
      </c>
    </row>
    <row r="19" spans="1:8" ht="15" customHeight="1" x14ac:dyDescent="0.25">
      <c r="A19" s="54">
        <v>67</v>
      </c>
      <c r="B19" s="18" t="s">
        <v>137</v>
      </c>
      <c r="C19" s="4">
        <f>SUM(C20:C20)</f>
        <v>612614</v>
      </c>
      <c r="D19" s="4">
        <f>SUM(D20:D20)</f>
        <v>580000</v>
      </c>
      <c r="E19" s="4">
        <f>SUM(E20:E20)</f>
        <v>229056</v>
      </c>
      <c r="F19" s="4">
        <f>SUM(F20:F20)</f>
        <v>266158</v>
      </c>
      <c r="G19" s="4">
        <f t="shared" si="0"/>
        <v>43.446281018716512</v>
      </c>
      <c r="H19" s="4">
        <f t="shared" si="1"/>
        <v>116.19778569432802</v>
      </c>
    </row>
    <row r="20" spans="1:8" ht="15" customHeight="1" x14ac:dyDescent="0.25">
      <c r="A20" s="59">
        <v>67111</v>
      </c>
      <c r="B20" s="16" t="s">
        <v>138</v>
      </c>
      <c r="C20" s="90">
        <v>612614</v>
      </c>
      <c r="D20" s="11">
        <v>580000</v>
      </c>
      <c r="E20" s="11">
        <v>229056</v>
      </c>
      <c r="F20" s="70">
        <v>266158</v>
      </c>
      <c r="G20" s="12">
        <f t="shared" si="0"/>
        <v>43.446281018716512</v>
      </c>
      <c r="H20" s="12">
        <f t="shared" si="1"/>
        <v>116.19778569432802</v>
      </c>
    </row>
    <row r="21" spans="1:8" ht="15" customHeight="1" x14ac:dyDescent="0.25">
      <c r="A21" s="10"/>
      <c r="B21" s="16"/>
      <c r="C21" s="11"/>
      <c r="D21" s="11"/>
      <c r="E21" s="11"/>
      <c r="F21" s="11"/>
      <c r="G21" s="12"/>
      <c r="H21" s="4"/>
    </row>
    <row r="22" spans="1:8" s="98" customFormat="1" ht="15" customHeight="1" x14ac:dyDescent="0.2">
      <c r="A22" s="94"/>
      <c r="B22" s="95" t="s">
        <v>139</v>
      </c>
      <c r="C22" s="96">
        <f>C7</f>
        <v>3412020</v>
      </c>
      <c r="D22" s="96">
        <f>D7</f>
        <v>3724000</v>
      </c>
      <c r="E22" s="96">
        <f t="shared" ref="D22:F22" si="2">E7</f>
        <v>3428706</v>
      </c>
      <c r="F22" s="96">
        <f t="shared" si="2"/>
        <v>3440600</v>
      </c>
      <c r="G22" s="97">
        <f t="shared" si="0"/>
        <v>100.83762697756755</v>
      </c>
      <c r="H22" s="96">
        <f t="shared" si="1"/>
        <v>100.34689471771567</v>
      </c>
    </row>
    <row r="23" spans="1:8" x14ac:dyDescent="0.25">
      <c r="B23" s="40"/>
      <c r="C23" s="40"/>
      <c r="D23" s="40"/>
      <c r="E23" s="40"/>
      <c r="F23" s="40"/>
      <c r="G23" s="40"/>
      <c r="H23" s="40"/>
    </row>
  </sheetData>
  <mergeCells count="1">
    <mergeCell ref="C4:H4"/>
  </mergeCells>
  <conditionalFormatting sqref="F20">
    <cfRule type="cellIs" dxfId="1" priority="1" stopIfTrue="1" operator="notEqual">
      <formula>ROUND(F20,0)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F20">
      <formula1>99999999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9"/>
  <sheetViews>
    <sheetView topLeftCell="A16" zoomScale="80" zoomScaleNormal="80" workbookViewId="0">
      <selection activeCell="F49" sqref="F49"/>
    </sheetView>
  </sheetViews>
  <sheetFormatPr defaultRowHeight="15" x14ac:dyDescent="0.25"/>
  <cols>
    <col min="1" max="1" width="6.85546875" customWidth="1"/>
    <col min="2" max="2" width="29" customWidth="1"/>
    <col min="3" max="3" width="20.42578125" customWidth="1"/>
    <col min="4" max="4" width="19.7109375" customWidth="1"/>
    <col min="5" max="5" width="20.140625" customWidth="1"/>
    <col min="6" max="6" width="18.140625" customWidth="1"/>
    <col min="7" max="7" width="15.85546875" customWidth="1"/>
    <col min="8" max="8" width="15.42578125" customWidth="1"/>
  </cols>
  <sheetData>
    <row r="4" spans="1:9" ht="18.75" x14ac:dyDescent="0.3">
      <c r="B4" s="133" t="s">
        <v>164</v>
      </c>
      <c r="C4" s="134"/>
      <c r="D4" s="134"/>
      <c r="E4" s="134"/>
      <c r="F4" s="134"/>
      <c r="G4" s="134"/>
      <c r="H4" s="134"/>
      <c r="I4" s="134"/>
    </row>
    <row r="7" spans="1:9" ht="24" customHeight="1" x14ac:dyDescent="0.25">
      <c r="A7" s="103"/>
      <c r="B7" s="103" t="s">
        <v>141</v>
      </c>
      <c r="C7" s="103" t="s">
        <v>99</v>
      </c>
      <c r="D7" s="103" t="s">
        <v>100</v>
      </c>
      <c r="E7" s="103" t="s">
        <v>142</v>
      </c>
      <c r="F7" s="103" t="s">
        <v>143</v>
      </c>
      <c r="G7" s="103" t="s">
        <v>160</v>
      </c>
      <c r="H7" s="103" t="s">
        <v>159</v>
      </c>
    </row>
    <row r="8" spans="1:9" s="119" customFormat="1" ht="15.75" customHeight="1" x14ac:dyDescent="0.25">
      <c r="A8" s="118" t="s">
        <v>90</v>
      </c>
      <c r="B8" s="118" t="s">
        <v>91</v>
      </c>
      <c r="C8" s="118" t="s">
        <v>92</v>
      </c>
      <c r="D8" s="118" t="s">
        <v>93</v>
      </c>
      <c r="E8" s="118" t="s">
        <v>94</v>
      </c>
      <c r="F8" s="118" t="s">
        <v>95</v>
      </c>
      <c r="G8" s="118" t="s">
        <v>96</v>
      </c>
      <c r="H8" s="118" t="s">
        <v>97</v>
      </c>
    </row>
    <row r="9" spans="1:9" s="104" customFormat="1" ht="15.75" x14ac:dyDescent="0.25">
      <c r="A9" s="105" t="s">
        <v>90</v>
      </c>
      <c r="B9" s="105" t="s">
        <v>0</v>
      </c>
      <c r="C9" s="105"/>
      <c r="D9" s="105"/>
      <c r="E9" s="105"/>
      <c r="F9" s="105"/>
      <c r="G9" s="105"/>
      <c r="H9" s="105"/>
    </row>
    <row r="10" spans="1:9" s="86" customFormat="1" x14ac:dyDescent="0.25">
      <c r="A10" s="107" t="s">
        <v>144</v>
      </c>
      <c r="B10" s="107" t="s">
        <v>145</v>
      </c>
      <c r="C10" s="107"/>
      <c r="D10" s="107"/>
      <c r="E10" s="107"/>
      <c r="F10" s="107"/>
      <c r="G10" s="107"/>
      <c r="H10" s="107"/>
    </row>
    <row r="11" spans="1:9" x14ac:dyDescent="0.25">
      <c r="A11" s="103"/>
      <c r="B11" s="103" t="s">
        <v>148</v>
      </c>
      <c r="C11" s="111">
        <v>161542</v>
      </c>
      <c r="D11" s="111">
        <v>15000</v>
      </c>
      <c r="E11" s="111">
        <v>15554</v>
      </c>
      <c r="F11" s="111">
        <v>52655</v>
      </c>
      <c r="G11" s="120">
        <f>F11/C11*100</f>
        <v>32.59523839001622</v>
      </c>
      <c r="H11" s="120">
        <f>F11/E11*100</f>
        <v>338.53028159958853</v>
      </c>
    </row>
    <row r="12" spans="1:9" x14ac:dyDescent="0.25">
      <c r="A12" s="103"/>
      <c r="B12" s="103" t="s">
        <v>149</v>
      </c>
      <c r="C12" s="111">
        <v>161542</v>
      </c>
      <c r="D12" s="111">
        <v>15000</v>
      </c>
      <c r="E12" s="111">
        <v>15554</v>
      </c>
      <c r="F12" s="111">
        <v>52655</v>
      </c>
      <c r="G12" s="120">
        <f t="shared" ref="G12:G43" si="0">F12/C12*100</f>
        <v>32.59523839001622</v>
      </c>
      <c r="H12" s="120">
        <f t="shared" ref="H12:H40" si="1">F12/E12*100</f>
        <v>338.53028159958853</v>
      </c>
    </row>
    <row r="13" spans="1:9" x14ac:dyDescent="0.25">
      <c r="A13" s="103"/>
      <c r="B13" s="103" t="s">
        <v>150</v>
      </c>
      <c r="C13" s="110">
        <f>C11-C12</f>
        <v>0</v>
      </c>
      <c r="D13" s="110">
        <f t="shared" ref="D13:F13" si="2">D11-D12</f>
        <v>0</v>
      </c>
      <c r="E13" s="110">
        <f t="shared" si="2"/>
        <v>0</v>
      </c>
      <c r="F13" s="110">
        <f t="shared" si="2"/>
        <v>0</v>
      </c>
      <c r="G13" s="120"/>
      <c r="H13" s="120">
        <v>0</v>
      </c>
    </row>
    <row r="14" spans="1:9" s="86" customFormat="1" x14ac:dyDescent="0.25">
      <c r="A14" s="107" t="s">
        <v>147</v>
      </c>
      <c r="B14" s="107" t="s">
        <v>146</v>
      </c>
      <c r="C14" s="107"/>
      <c r="D14" s="107"/>
      <c r="E14" s="107"/>
      <c r="F14" s="107"/>
      <c r="G14" s="107"/>
      <c r="H14" s="107"/>
    </row>
    <row r="15" spans="1:9" x14ac:dyDescent="0.25">
      <c r="A15" s="103"/>
      <c r="B15" s="103" t="s">
        <v>148</v>
      </c>
      <c r="C15" s="111">
        <v>451072</v>
      </c>
      <c r="D15" s="111">
        <v>557000</v>
      </c>
      <c r="E15" s="111">
        <v>213502</v>
      </c>
      <c r="F15" s="111">
        <v>213502</v>
      </c>
      <c r="G15" s="120">
        <f t="shared" si="0"/>
        <v>47.332133229284906</v>
      </c>
      <c r="H15" s="120">
        <f t="shared" si="1"/>
        <v>100</v>
      </c>
    </row>
    <row r="16" spans="1:9" x14ac:dyDescent="0.25">
      <c r="A16" s="103"/>
      <c r="B16" s="103" t="s">
        <v>149</v>
      </c>
      <c r="C16" s="111">
        <v>451072</v>
      </c>
      <c r="D16" s="111">
        <v>557000</v>
      </c>
      <c r="E16" s="111">
        <v>213502</v>
      </c>
      <c r="F16" s="111">
        <v>213502</v>
      </c>
      <c r="G16" s="120">
        <f t="shared" si="0"/>
        <v>47.332133229284906</v>
      </c>
      <c r="H16" s="120">
        <f t="shared" si="1"/>
        <v>100</v>
      </c>
    </row>
    <row r="17" spans="1:8" x14ac:dyDescent="0.25">
      <c r="A17" s="103"/>
      <c r="B17" s="103" t="s">
        <v>150</v>
      </c>
      <c r="C17" s="110">
        <f>C15-C16</f>
        <v>0</v>
      </c>
      <c r="D17" s="110">
        <f t="shared" ref="D17:G17" si="3">D15-D16</f>
        <v>0</v>
      </c>
      <c r="E17" s="110">
        <f t="shared" si="3"/>
        <v>0</v>
      </c>
      <c r="F17" s="110">
        <f t="shared" si="3"/>
        <v>0</v>
      </c>
      <c r="G17" s="110">
        <f t="shared" si="3"/>
        <v>0</v>
      </c>
      <c r="H17" s="120">
        <v>0</v>
      </c>
    </row>
    <row r="18" spans="1:8" s="86" customFormat="1" x14ac:dyDescent="0.25">
      <c r="A18" s="106" t="s">
        <v>91</v>
      </c>
      <c r="B18" s="106" t="s">
        <v>1</v>
      </c>
      <c r="C18" s="106"/>
      <c r="D18" s="106"/>
      <c r="E18" s="106"/>
      <c r="F18" s="106"/>
      <c r="G18" s="106"/>
      <c r="H18" s="106"/>
    </row>
    <row r="19" spans="1:8" s="86" customFormat="1" x14ac:dyDescent="0.25">
      <c r="A19" s="107" t="s">
        <v>152</v>
      </c>
      <c r="B19" s="107" t="s">
        <v>125</v>
      </c>
      <c r="C19" s="107"/>
      <c r="D19" s="107"/>
      <c r="E19" s="107"/>
      <c r="F19" s="107"/>
      <c r="G19" s="107"/>
      <c r="H19" s="107"/>
    </row>
    <row r="20" spans="1:8" x14ac:dyDescent="0.25">
      <c r="A20" s="103"/>
      <c r="B20" s="103" t="s">
        <v>148</v>
      </c>
      <c r="C20" s="112">
        <v>2722929</v>
      </c>
      <c r="D20" s="113">
        <v>3000000</v>
      </c>
      <c r="E20" s="113">
        <v>3055650</v>
      </c>
      <c r="F20" s="113">
        <v>3030638</v>
      </c>
      <c r="G20" s="120">
        <f t="shared" si="0"/>
        <v>111.30066189753754</v>
      </c>
      <c r="H20" s="120">
        <f t="shared" si="1"/>
        <v>99.18145075515848</v>
      </c>
    </row>
    <row r="21" spans="1:8" x14ac:dyDescent="0.25">
      <c r="A21" s="103"/>
      <c r="B21" s="103" t="s">
        <v>149</v>
      </c>
      <c r="C21" s="111">
        <v>2722461</v>
      </c>
      <c r="D21" s="111">
        <v>3000000</v>
      </c>
      <c r="E21" s="111">
        <v>3055650</v>
      </c>
      <c r="F21" s="111">
        <v>3014078</v>
      </c>
      <c r="G21" s="120">
        <f t="shared" si="0"/>
        <v>110.71152167101749</v>
      </c>
      <c r="H21" s="120">
        <f t="shared" si="1"/>
        <v>98.639503869880386</v>
      </c>
    </row>
    <row r="22" spans="1:8" x14ac:dyDescent="0.25">
      <c r="A22" s="103"/>
      <c r="B22" s="103" t="s">
        <v>150</v>
      </c>
      <c r="C22" s="111">
        <f>C20-C21</f>
        <v>468</v>
      </c>
      <c r="D22" s="111">
        <f t="shared" ref="D22:F22" si="4">D20-D21</f>
        <v>0</v>
      </c>
      <c r="E22" s="111">
        <f t="shared" si="4"/>
        <v>0</v>
      </c>
      <c r="F22" s="111">
        <f t="shared" si="4"/>
        <v>16560</v>
      </c>
      <c r="G22" s="120">
        <f t="shared" si="0"/>
        <v>3538.4615384615386</v>
      </c>
      <c r="H22" s="120">
        <v>0</v>
      </c>
    </row>
    <row r="23" spans="1:8" s="86" customFormat="1" x14ac:dyDescent="0.25">
      <c r="A23" s="107" t="s">
        <v>153</v>
      </c>
      <c r="B23" s="107" t="s">
        <v>154</v>
      </c>
      <c r="C23" s="107"/>
      <c r="D23" s="107"/>
      <c r="E23" s="107"/>
      <c r="F23" s="107"/>
      <c r="G23" s="107"/>
      <c r="H23" s="107"/>
    </row>
    <row r="24" spans="1:8" x14ac:dyDescent="0.25">
      <c r="A24" s="103"/>
      <c r="B24" s="103" t="s">
        <v>148</v>
      </c>
      <c r="C24" s="113">
        <v>5000</v>
      </c>
      <c r="D24" s="113">
        <v>30000</v>
      </c>
      <c r="E24" s="113">
        <v>30000</v>
      </c>
      <c r="F24" s="113">
        <v>27950</v>
      </c>
      <c r="G24" s="120">
        <f t="shared" si="0"/>
        <v>559</v>
      </c>
      <c r="H24" s="120">
        <f t="shared" si="1"/>
        <v>93.166666666666657</v>
      </c>
    </row>
    <row r="25" spans="1:8" x14ac:dyDescent="0.25">
      <c r="A25" s="103"/>
      <c r="B25" s="103" t="s">
        <v>149</v>
      </c>
      <c r="C25" s="111">
        <v>5000</v>
      </c>
      <c r="D25" s="111">
        <v>30000</v>
      </c>
      <c r="E25" s="111">
        <v>30000</v>
      </c>
      <c r="F25" s="111">
        <v>27950</v>
      </c>
      <c r="G25" s="120">
        <f t="shared" si="0"/>
        <v>559</v>
      </c>
      <c r="H25" s="120">
        <f t="shared" si="1"/>
        <v>93.166666666666657</v>
      </c>
    </row>
    <row r="26" spans="1:8" x14ac:dyDescent="0.25">
      <c r="A26" s="103"/>
      <c r="B26" s="103" t="s">
        <v>150</v>
      </c>
      <c r="C26" s="111">
        <f>C24-C25</f>
        <v>0</v>
      </c>
      <c r="D26" s="111">
        <f t="shared" ref="D26:G26" si="5">D24-D25</f>
        <v>0</v>
      </c>
      <c r="E26" s="111">
        <f t="shared" si="5"/>
        <v>0</v>
      </c>
      <c r="F26" s="111">
        <f t="shared" si="5"/>
        <v>0</v>
      </c>
      <c r="G26" s="111">
        <f t="shared" si="5"/>
        <v>0</v>
      </c>
      <c r="H26" s="120">
        <v>0</v>
      </c>
    </row>
    <row r="27" spans="1:8" s="86" customFormat="1" x14ac:dyDescent="0.25">
      <c r="A27" s="106" t="s">
        <v>92</v>
      </c>
      <c r="B27" s="106" t="s">
        <v>155</v>
      </c>
      <c r="C27" s="106"/>
      <c r="D27" s="106"/>
      <c r="E27" s="106"/>
      <c r="F27" s="106"/>
      <c r="G27" s="106"/>
      <c r="H27" s="106"/>
    </row>
    <row r="28" spans="1:8" x14ac:dyDescent="0.25">
      <c r="A28" s="103"/>
      <c r="B28" s="103" t="s">
        <v>148</v>
      </c>
      <c r="C28" s="116">
        <v>67220</v>
      </c>
      <c r="D28" s="113">
        <v>110000</v>
      </c>
      <c r="E28" s="113">
        <v>110000</v>
      </c>
      <c r="F28" s="117">
        <v>115224</v>
      </c>
      <c r="G28" s="120">
        <f t="shared" si="0"/>
        <v>171.41326986016068</v>
      </c>
      <c r="H28" s="120">
        <f t="shared" si="1"/>
        <v>104.74909090909091</v>
      </c>
    </row>
    <row r="29" spans="1:8" x14ac:dyDescent="0.25">
      <c r="A29" s="103"/>
      <c r="B29" s="103" t="s">
        <v>149</v>
      </c>
      <c r="C29" s="111">
        <v>69476</v>
      </c>
      <c r="D29" s="111">
        <v>110000</v>
      </c>
      <c r="E29" s="111">
        <v>110000</v>
      </c>
      <c r="F29" s="111">
        <v>105386</v>
      </c>
      <c r="G29" s="120">
        <f t="shared" si="0"/>
        <v>151.68691346652082</v>
      </c>
      <c r="H29" s="120">
        <f t="shared" si="1"/>
        <v>95.805454545454552</v>
      </c>
    </row>
    <row r="30" spans="1:8" x14ac:dyDescent="0.25">
      <c r="A30" s="103"/>
      <c r="B30" s="103" t="s">
        <v>150</v>
      </c>
      <c r="C30" s="111">
        <f>C28-C29</f>
        <v>-2256</v>
      </c>
      <c r="D30" s="111">
        <f t="shared" ref="D30:F30" si="6">D28-D29</f>
        <v>0</v>
      </c>
      <c r="E30" s="111">
        <f t="shared" si="6"/>
        <v>0</v>
      </c>
      <c r="F30" s="111">
        <f t="shared" si="6"/>
        <v>9838</v>
      </c>
      <c r="G30" s="120">
        <f t="shared" si="0"/>
        <v>-436.08156028368796</v>
      </c>
      <c r="H30" s="120">
        <v>0</v>
      </c>
    </row>
    <row r="31" spans="1:8" s="86" customFormat="1" x14ac:dyDescent="0.25">
      <c r="A31" s="106" t="s">
        <v>93</v>
      </c>
      <c r="B31" s="106" t="s">
        <v>151</v>
      </c>
      <c r="C31" s="106"/>
      <c r="D31" s="106"/>
      <c r="E31" s="106"/>
      <c r="F31" s="106"/>
      <c r="G31" s="106"/>
      <c r="H31" s="106"/>
    </row>
    <row r="32" spans="1:8" x14ac:dyDescent="0.25">
      <c r="A32" s="103"/>
      <c r="B32" s="103" t="s">
        <v>148</v>
      </c>
      <c r="C32" s="113">
        <v>3955</v>
      </c>
      <c r="D32" s="111">
        <v>3000</v>
      </c>
      <c r="E32" s="111">
        <v>3000</v>
      </c>
      <c r="F32" s="110">
        <v>296</v>
      </c>
      <c r="G32" s="120">
        <f t="shared" si="0"/>
        <v>7.4841972187104933</v>
      </c>
      <c r="H32" s="120">
        <f t="shared" si="1"/>
        <v>9.8666666666666671</v>
      </c>
    </row>
    <row r="33" spans="1:8" x14ac:dyDescent="0.25">
      <c r="A33" s="103"/>
      <c r="B33" s="103" t="s">
        <v>149</v>
      </c>
      <c r="C33" s="111">
        <v>2435</v>
      </c>
      <c r="D33" s="111">
        <v>3000</v>
      </c>
      <c r="E33" s="111">
        <v>3000</v>
      </c>
      <c r="F33" s="111">
        <v>2040</v>
      </c>
      <c r="G33" s="120">
        <f t="shared" si="0"/>
        <v>83.778234086242293</v>
      </c>
      <c r="H33" s="120">
        <f t="shared" si="1"/>
        <v>68</v>
      </c>
    </row>
    <row r="34" spans="1:8" x14ac:dyDescent="0.25">
      <c r="A34" s="103"/>
      <c r="B34" s="103" t="s">
        <v>150</v>
      </c>
      <c r="C34" s="111">
        <f>C32-C33</f>
        <v>1520</v>
      </c>
      <c r="D34" s="111">
        <f t="shared" ref="D34:F34" si="7">D32-D33</f>
        <v>0</v>
      </c>
      <c r="E34" s="111">
        <f t="shared" si="7"/>
        <v>0</v>
      </c>
      <c r="F34" s="111">
        <f t="shared" si="7"/>
        <v>-1744</v>
      </c>
      <c r="G34" s="120">
        <f t="shared" si="0"/>
        <v>-114.73684210526316</v>
      </c>
      <c r="H34" s="120">
        <v>0</v>
      </c>
    </row>
    <row r="35" spans="1:8" x14ac:dyDescent="0.25">
      <c r="A35" s="108" t="s">
        <v>94</v>
      </c>
      <c r="B35" s="108" t="s">
        <v>2</v>
      </c>
      <c r="C35" s="114"/>
      <c r="D35" s="114"/>
      <c r="E35" s="114"/>
      <c r="F35" s="114"/>
      <c r="G35" s="114"/>
      <c r="H35" s="114"/>
    </row>
    <row r="36" spans="1:8" x14ac:dyDescent="0.25">
      <c r="A36" s="103"/>
      <c r="B36" s="103" t="s">
        <v>148</v>
      </c>
      <c r="C36" s="110">
        <v>302</v>
      </c>
      <c r="D36" s="111">
        <v>1000</v>
      </c>
      <c r="E36" s="111">
        <v>1000</v>
      </c>
      <c r="F36" s="110">
        <v>330</v>
      </c>
      <c r="G36" s="120">
        <f t="shared" si="0"/>
        <v>109.27152317880795</v>
      </c>
      <c r="H36" s="120">
        <f t="shared" si="1"/>
        <v>33</v>
      </c>
    </row>
    <row r="37" spans="1:8" x14ac:dyDescent="0.25">
      <c r="A37" s="103"/>
      <c r="B37" s="103" t="s">
        <v>149</v>
      </c>
      <c r="C37" s="110">
        <v>0</v>
      </c>
      <c r="D37" s="111">
        <v>1000</v>
      </c>
      <c r="E37" s="111">
        <v>1000</v>
      </c>
      <c r="F37" s="110">
        <v>0</v>
      </c>
      <c r="G37" s="120">
        <v>0</v>
      </c>
      <c r="H37" s="120">
        <f t="shared" si="1"/>
        <v>0</v>
      </c>
    </row>
    <row r="38" spans="1:8" ht="15.75" thickBot="1" x14ac:dyDescent="0.3">
      <c r="A38" s="109"/>
      <c r="B38" s="109" t="s">
        <v>150</v>
      </c>
      <c r="C38" s="115">
        <f>C36-C37</f>
        <v>302</v>
      </c>
      <c r="D38" s="115">
        <f t="shared" ref="D38:F38" si="8">D36-D37</f>
        <v>0</v>
      </c>
      <c r="E38" s="115">
        <f t="shared" si="8"/>
        <v>0</v>
      </c>
      <c r="F38" s="115">
        <f t="shared" si="8"/>
        <v>330</v>
      </c>
      <c r="G38" s="121">
        <f t="shared" si="0"/>
        <v>109.27152317880795</v>
      </c>
      <c r="H38" s="121">
        <v>0</v>
      </c>
    </row>
    <row r="39" spans="1:8" s="125" customFormat="1" x14ac:dyDescent="0.25">
      <c r="A39" s="122"/>
      <c r="B39" s="122" t="s">
        <v>139</v>
      </c>
      <c r="C39" s="123">
        <f>C11+C15+C20+C24+C28+C32+C36</f>
        <v>3412020</v>
      </c>
      <c r="D39" s="123">
        <f>D11+D15+D20+D24+D28+D32+D36</f>
        <v>3716000</v>
      </c>
      <c r="E39" s="123">
        <f>E11+E15+E20+E24+E28+E32+E36</f>
        <v>3428706</v>
      </c>
      <c r="F39" s="123">
        <f>F11+F15+F20+F24+F28+F32+F36</f>
        <v>3440595</v>
      </c>
      <c r="G39" s="124">
        <f t="shared" si="0"/>
        <v>100.83748043680869</v>
      </c>
      <c r="H39" s="124">
        <f t="shared" si="1"/>
        <v>100.34674889010606</v>
      </c>
    </row>
    <row r="40" spans="1:8" s="125" customFormat="1" x14ac:dyDescent="0.25">
      <c r="A40" s="126"/>
      <c r="B40" s="126" t="s">
        <v>87</v>
      </c>
      <c r="C40" s="131">
        <f>C12+C16+C21+C25+C29+C33+C37</f>
        <v>3411986</v>
      </c>
      <c r="D40" s="131">
        <f t="shared" ref="D40:F40" si="9">D12+D16+D21+D25+D29+D33+D37</f>
        <v>3716000</v>
      </c>
      <c r="E40" s="131">
        <f t="shared" si="9"/>
        <v>3428706</v>
      </c>
      <c r="F40" s="131">
        <f t="shared" si="9"/>
        <v>3415611</v>
      </c>
      <c r="G40" s="127">
        <f t="shared" si="0"/>
        <v>100.10624310885214</v>
      </c>
      <c r="H40" s="127">
        <f t="shared" si="1"/>
        <v>99.618077490458504</v>
      </c>
    </row>
    <row r="41" spans="1:8" s="86" customFormat="1" x14ac:dyDescent="0.25">
      <c r="A41" s="128"/>
      <c r="B41" s="128" t="s">
        <v>156</v>
      </c>
      <c r="C41" s="129">
        <f>C39-C40</f>
        <v>34</v>
      </c>
      <c r="D41" s="129">
        <f t="shared" ref="D41:F41" si="10">D39-D40</f>
        <v>0</v>
      </c>
      <c r="E41" s="129">
        <f t="shared" si="10"/>
        <v>0</v>
      </c>
      <c r="F41" s="129">
        <f t="shared" si="10"/>
        <v>24984</v>
      </c>
      <c r="G41" s="127">
        <f t="shared" si="0"/>
        <v>73482.352941176476</v>
      </c>
      <c r="H41" s="127">
        <v>0</v>
      </c>
    </row>
    <row r="42" spans="1:8" s="86" customFormat="1" x14ac:dyDescent="0.25">
      <c r="A42" s="128"/>
      <c r="B42" s="128" t="s">
        <v>157</v>
      </c>
      <c r="C42" s="129">
        <v>13612</v>
      </c>
      <c r="D42" s="128">
        <v>0</v>
      </c>
      <c r="E42" s="128">
        <v>0</v>
      </c>
      <c r="F42" s="129">
        <v>13646</v>
      </c>
      <c r="G42" s="127">
        <f t="shared" si="0"/>
        <v>100.24977960622981</v>
      </c>
      <c r="H42" s="127">
        <v>0</v>
      </c>
    </row>
    <row r="43" spans="1:8" s="86" customFormat="1" x14ac:dyDescent="0.25">
      <c r="A43" s="128"/>
      <c r="B43" s="128" t="s">
        <v>158</v>
      </c>
      <c r="C43" s="129">
        <f>SUM(C41:C42)</f>
        <v>13646</v>
      </c>
      <c r="D43" s="129">
        <f t="shared" ref="D43:F43" si="11">SUM(D41:D42)</f>
        <v>0</v>
      </c>
      <c r="E43" s="129">
        <f t="shared" si="11"/>
        <v>0</v>
      </c>
      <c r="F43" s="129">
        <f t="shared" si="11"/>
        <v>38630</v>
      </c>
      <c r="G43" s="127">
        <f t="shared" si="0"/>
        <v>283.08661878938881</v>
      </c>
      <c r="H43" s="127">
        <v>0</v>
      </c>
    </row>
    <row r="48" spans="1:8" x14ac:dyDescent="0.25">
      <c r="B48" t="s">
        <v>165</v>
      </c>
      <c r="F48" t="s">
        <v>167</v>
      </c>
    </row>
    <row r="49" spans="2:6" x14ac:dyDescent="0.25">
      <c r="B49" t="s">
        <v>166</v>
      </c>
      <c r="F49" t="s">
        <v>168</v>
      </c>
    </row>
  </sheetData>
  <mergeCells count="1">
    <mergeCell ref="B4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EKONOMSKA KLAS.- RASHODI</vt:lpstr>
      <vt:lpstr>EKONOMSKLA KLAS. - PRIHODI</vt:lpstr>
      <vt:lpstr>IZVORI FINANCIRANJA- IZVRŠ. PLA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2022-03-14T13:12:28Z</dcterms:modified>
</cp:coreProperties>
</file>